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sbyterianchurchaotearoa.sharepoint.com/sites/PCANZShared/Finance/Finance Services Team/Statistics/2023 Statistics/"/>
    </mc:Choice>
  </mc:AlternateContent>
  <xr:revisionPtr revIDLastSave="3336" documentId="8_{B48EB222-CF78-45DD-A801-3FC29430207F}" xr6:coauthVersionLast="47" xr6:coauthVersionMax="47" xr10:uidLastSave="{E136D40A-AA91-47F1-B8FC-3576B36E3BB7}"/>
  <bookViews>
    <workbookView xWindow="28680" yWindow="-120" windowWidth="29040" windowHeight="15720" activeTab="1" xr2:uid="{C5649ABA-F754-494C-8D71-7673215A31A1}"/>
  </bookViews>
  <sheets>
    <sheet name="TitlePage" sheetId="10" r:id="rId1"/>
    <sheet name="All Presbyteries" sheetId="2" r:id="rId2"/>
    <sheet name="Alpine" sheetId="3" r:id="rId3"/>
    <sheet name="Central" sheetId="4" r:id="rId4"/>
    <sheet name="Kaimai" sheetId="5" r:id="rId5"/>
    <sheet name="Northern" sheetId="6" r:id="rId6"/>
    <sheet name="Pacific" sheetId="7" r:id="rId7"/>
    <sheet name="Southern" sheetId="8" r:id="rId8"/>
    <sheet name="Te Aka Puaho" sheetId="9" r:id="rId9"/>
  </sheets>
  <externalReferences>
    <externalReference r:id="rId10"/>
  </externalReferences>
  <definedNames>
    <definedName name="tblFinancialReturnsNo">[1]!tblReturnN[#All]</definedName>
    <definedName name="tblFinancialReturnsYes">[1]!tblReturnY[#All]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" i="2" l="1"/>
  <c r="AH11" i="2"/>
  <c r="AG11" i="2"/>
  <c r="AE11" i="2"/>
  <c r="AF11" i="2"/>
  <c r="AD11" i="2"/>
  <c r="AC11" i="2"/>
  <c r="AB11" i="2"/>
  <c r="AA11" i="2"/>
  <c r="S11" i="2"/>
  <c r="T11" i="2"/>
  <c r="U11" i="2"/>
  <c r="V11" i="2"/>
  <c r="W11" i="2"/>
  <c r="X11" i="2"/>
  <c r="Y11" i="2"/>
  <c r="Z11" i="2"/>
  <c r="R11" i="2"/>
  <c r="Q11" i="2"/>
  <c r="G11" i="2"/>
  <c r="H11" i="2"/>
  <c r="I11" i="2"/>
  <c r="J11" i="2"/>
  <c r="K11" i="2"/>
  <c r="L11" i="2"/>
  <c r="M11" i="2"/>
  <c r="N11" i="2"/>
  <c r="O11" i="2"/>
  <c r="P11" i="2"/>
  <c r="F11" i="2"/>
  <c r="AJ19" i="9"/>
  <c r="AI19" i="9"/>
  <c r="AH19" i="9"/>
  <c r="AE19" i="9"/>
  <c r="AF19" i="9"/>
  <c r="AG19" i="9"/>
  <c r="AD19" i="9"/>
  <c r="AC19" i="9"/>
  <c r="AB19" i="9"/>
  <c r="T19" i="9"/>
  <c r="U19" i="9"/>
  <c r="V19" i="9"/>
  <c r="W19" i="9"/>
  <c r="X19" i="9"/>
  <c r="Y19" i="9"/>
  <c r="Z19" i="9"/>
  <c r="AA19" i="9"/>
  <c r="S19" i="9"/>
  <c r="R19" i="9"/>
  <c r="H19" i="9"/>
  <c r="I19" i="9"/>
  <c r="J19" i="9"/>
  <c r="K19" i="9"/>
  <c r="L19" i="9"/>
  <c r="M19" i="9"/>
  <c r="N19" i="9"/>
  <c r="O19" i="9"/>
  <c r="P19" i="9"/>
  <c r="Q19" i="9"/>
  <c r="G19" i="9"/>
  <c r="AI66" i="8"/>
  <c r="AE66" i="8"/>
  <c r="AF66" i="8"/>
  <c r="AG66" i="8"/>
  <c r="AD66" i="8"/>
  <c r="T66" i="8"/>
  <c r="U66" i="8"/>
  <c r="V66" i="8"/>
  <c r="W66" i="8"/>
  <c r="X66" i="8"/>
  <c r="Y66" i="8"/>
  <c r="Z66" i="8"/>
  <c r="AA66" i="8"/>
  <c r="S66" i="8"/>
  <c r="H66" i="8"/>
  <c r="I66" i="8"/>
  <c r="J66" i="8"/>
  <c r="K66" i="8"/>
  <c r="L66" i="8"/>
  <c r="M66" i="8"/>
  <c r="N66" i="8"/>
  <c r="O66" i="8"/>
  <c r="P66" i="8"/>
  <c r="Q66" i="8"/>
  <c r="G66" i="8"/>
  <c r="AI18" i="7"/>
  <c r="AE18" i="7"/>
  <c r="AF18" i="7"/>
  <c r="AG18" i="7"/>
  <c r="AD18" i="7"/>
  <c r="T18" i="7"/>
  <c r="U18" i="7"/>
  <c r="V18" i="7"/>
  <c r="W18" i="7"/>
  <c r="X18" i="7"/>
  <c r="Y18" i="7"/>
  <c r="Z18" i="7"/>
  <c r="AA18" i="7"/>
  <c r="S18" i="7"/>
  <c r="H18" i="7"/>
  <c r="I18" i="7"/>
  <c r="J18" i="7"/>
  <c r="K18" i="7"/>
  <c r="L18" i="7"/>
  <c r="M18" i="7"/>
  <c r="N18" i="7"/>
  <c r="O18" i="7"/>
  <c r="P18" i="7"/>
  <c r="Q18" i="7"/>
  <c r="G18" i="7"/>
  <c r="AI68" i="6"/>
  <c r="AE68" i="6"/>
  <c r="AF68" i="6"/>
  <c r="AG68" i="6"/>
  <c r="AD68" i="6"/>
  <c r="T68" i="6"/>
  <c r="U68" i="6"/>
  <c r="V68" i="6"/>
  <c r="W68" i="6"/>
  <c r="X68" i="6"/>
  <c r="Y68" i="6"/>
  <c r="Z68" i="6"/>
  <c r="AA68" i="6"/>
  <c r="S68" i="6"/>
  <c r="H68" i="6"/>
  <c r="I68" i="6"/>
  <c r="J68" i="6"/>
  <c r="K68" i="6"/>
  <c r="L68" i="6"/>
  <c r="M68" i="6"/>
  <c r="N68" i="6"/>
  <c r="O68" i="6"/>
  <c r="P68" i="6"/>
  <c r="Q68" i="6"/>
  <c r="G68" i="6"/>
  <c r="AJ30" i="5"/>
  <c r="AI30" i="5"/>
  <c r="AH30" i="5"/>
  <c r="AE30" i="5"/>
  <c r="AF30" i="5"/>
  <c r="AG30" i="5"/>
  <c r="AD30" i="5"/>
  <c r="T30" i="5"/>
  <c r="U30" i="5"/>
  <c r="V30" i="5"/>
  <c r="W30" i="5"/>
  <c r="X30" i="5"/>
  <c r="Y30" i="5"/>
  <c r="Z30" i="5"/>
  <c r="AA30" i="5"/>
  <c r="S30" i="5"/>
  <c r="H30" i="5"/>
  <c r="I30" i="5"/>
  <c r="J30" i="5"/>
  <c r="K30" i="5"/>
  <c r="L30" i="5"/>
  <c r="M30" i="5"/>
  <c r="N30" i="5"/>
  <c r="O30" i="5"/>
  <c r="P30" i="5"/>
  <c r="Q30" i="5"/>
  <c r="G30" i="5"/>
  <c r="AI50" i="4"/>
  <c r="AE50" i="4"/>
  <c r="AF50" i="4"/>
  <c r="AG50" i="4"/>
  <c r="AD50" i="4"/>
  <c r="T50" i="4"/>
  <c r="U50" i="4"/>
  <c r="V50" i="4"/>
  <c r="W50" i="4"/>
  <c r="X50" i="4"/>
  <c r="Y50" i="4"/>
  <c r="Z50" i="4"/>
  <c r="AA50" i="4"/>
  <c r="S50" i="4"/>
  <c r="H50" i="4"/>
  <c r="I50" i="4"/>
  <c r="J50" i="4"/>
  <c r="K50" i="4"/>
  <c r="L50" i="4"/>
  <c r="M50" i="4"/>
  <c r="N50" i="4"/>
  <c r="O50" i="4"/>
  <c r="P50" i="4"/>
  <c r="Q50" i="4"/>
  <c r="G50" i="4"/>
  <c r="AI36" i="3"/>
  <c r="AE36" i="3"/>
  <c r="AF36" i="3"/>
  <c r="AG36" i="3"/>
  <c r="AD36" i="3"/>
  <c r="T36" i="3"/>
  <c r="U36" i="3"/>
  <c r="V36" i="3"/>
  <c r="W36" i="3"/>
  <c r="X36" i="3"/>
  <c r="Y36" i="3"/>
  <c r="Z36" i="3"/>
  <c r="AA36" i="3"/>
  <c r="S36" i="3"/>
  <c r="H36" i="3"/>
  <c r="I36" i="3"/>
  <c r="J36" i="3"/>
  <c r="K36" i="3"/>
  <c r="L36" i="3"/>
  <c r="M36" i="3"/>
  <c r="N36" i="3"/>
  <c r="O36" i="3"/>
  <c r="P36" i="3"/>
  <c r="Q36" i="3"/>
  <c r="G36" i="3"/>
  <c r="A56" i="6" l="1"/>
  <c r="F71" i="8"/>
  <c r="F23" i="7"/>
  <c r="F74" i="6"/>
  <c r="F34" i="5"/>
  <c r="F54" i="4"/>
  <c r="F42" i="3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AH8" i="2"/>
  <c r="R8" i="2"/>
  <c r="I8" i="2"/>
  <c r="V7" i="2"/>
  <c r="N7" i="2"/>
  <c r="V6" i="2"/>
  <c r="M6" i="2"/>
  <c r="AH9" i="2"/>
  <c r="AF9" i="2"/>
  <c r="AE9" i="2"/>
  <c r="AD9" i="2"/>
  <c r="AC9" i="2"/>
  <c r="Z9" i="2"/>
  <c r="Y9" i="2"/>
  <c r="X9" i="2"/>
  <c r="W9" i="2"/>
  <c r="V9" i="2"/>
  <c r="U9" i="2"/>
  <c r="T9" i="2"/>
  <c r="S9" i="2"/>
  <c r="R9" i="2"/>
  <c r="P9" i="2"/>
  <c r="O9" i="2"/>
  <c r="N9" i="2"/>
  <c r="M9" i="2"/>
  <c r="L9" i="2"/>
  <c r="K9" i="2"/>
  <c r="J9" i="2"/>
  <c r="I9" i="2"/>
  <c r="H9" i="2"/>
  <c r="G9" i="2"/>
  <c r="F9" i="2"/>
  <c r="AF8" i="2"/>
  <c r="AE8" i="2"/>
  <c r="AD8" i="2"/>
  <c r="AC8" i="2"/>
  <c r="Z8" i="2"/>
  <c r="Y8" i="2"/>
  <c r="X8" i="2"/>
  <c r="W8" i="2"/>
  <c r="V8" i="2"/>
  <c r="U8" i="2"/>
  <c r="T8" i="2"/>
  <c r="S8" i="2"/>
  <c r="P8" i="2"/>
  <c r="O8" i="2"/>
  <c r="N8" i="2"/>
  <c r="M8" i="2"/>
  <c r="L8" i="2"/>
  <c r="K8" i="2"/>
  <c r="J8" i="2"/>
  <c r="H8" i="2"/>
  <c r="G8" i="2"/>
  <c r="F8" i="2"/>
  <c r="AH7" i="2"/>
  <c r="AF7" i="2"/>
  <c r="AE7" i="2"/>
  <c r="AD7" i="2"/>
  <c r="AC7" i="2"/>
  <c r="Z7" i="2"/>
  <c r="Y7" i="2"/>
  <c r="X7" i="2"/>
  <c r="W7" i="2"/>
  <c r="U7" i="2"/>
  <c r="T7" i="2"/>
  <c r="S7" i="2"/>
  <c r="R7" i="2"/>
  <c r="P7" i="2"/>
  <c r="O7" i="2"/>
  <c r="M7" i="2"/>
  <c r="L7" i="2"/>
  <c r="K7" i="2"/>
  <c r="J7" i="2"/>
  <c r="I7" i="2"/>
  <c r="H7" i="2"/>
  <c r="G7" i="2"/>
  <c r="F7" i="2"/>
  <c r="AH6" i="2"/>
  <c r="AF6" i="2"/>
  <c r="AE6" i="2"/>
  <c r="AD6" i="2"/>
  <c r="AC6" i="2"/>
  <c r="Z6" i="2"/>
  <c r="Y6" i="2"/>
  <c r="X6" i="2"/>
  <c r="W6" i="2"/>
  <c r="U6" i="2"/>
  <c r="T6" i="2"/>
  <c r="S6" i="2"/>
  <c r="R6" i="2"/>
  <c r="P6" i="2"/>
  <c r="O6" i="2"/>
  <c r="N6" i="2"/>
  <c r="L6" i="2"/>
  <c r="K6" i="2"/>
  <c r="J6" i="2"/>
  <c r="I6" i="2"/>
  <c r="H6" i="2"/>
  <c r="G6" i="2"/>
  <c r="F6" i="2"/>
  <c r="AH5" i="2"/>
  <c r="AF5" i="2"/>
  <c r="AE5" i="2"/>
  <c r="AD5" i="2"/>
  <c r="AC5" i="2"/>
  <c r="Z5" i="2"/>
  <c r="Y5" i="2"/>
  <c r="X5" i="2"/>
  <c r="W5" i="2"/>
  <c r="V5" i="2"/>
  <c r="U5" i="2"/>
  <c r="T5" i="2"/>
  <c r="S5" i="2"/>
  <c r="R5" i="2"/>
  <c r="P5" i="2"/>
  <c r="O5" i="2"/>
  <c r="N5" i="2"/>
  <c r="M5" i="2"/>
  <c r="L5" i="2"/>
  <c r="K5" i="2"/>
  <c r="J5" i="2"/>
  <c r="I5" i="2"/>
  <c r="H5" i="2"/>
  <c r="G5" i="2"/>
  <c r="F5" i="2"/>
  <c r="L4" i="2"/>
  <c r="AH46" i="6"/>
  <c r="AJ46" i="6" s="1"/>
  <c r="AH19" i="4"/>
  <c r="R50" i="8" l="1"/>
  <c r="R6" i="4"/>
  <c r="AH25" i="3"/>
  <c r="AB17" i="3"/>
  <c r="AB36" i="4"/>
  <c r="AH33" i="3" l="1"/>
  <c r="AJ33" i="3" s="1"/>
  <c r="AH18" i="5" l="1"/>
  <c r="AB18" i="5"/>
  <c r="AH21" i="3"/>
  <c r="AH4" i="3"/>
  <c r="R12" i="7"/>
  <c r="R10" i="4"/>
  <c r="AH31" i="8"/>
  <c r="AH21" i="8"/>
  <c r="AH22" i="4"/>
  <c r="AH25" i="4"/>
  <c r="AH59" i="8" l="1"/>
  <c r="AH29" i="3"/>
  <c r="R32" i="4"/>
  <c r="R33" i="4"/>
  <c r="R24" i="4"/>
  <c r="R30" i="4"/>
  <c r="R65" i="6"/>
  <c r="R63" i="6"/>
  <c r="R41" i="6"/>
  <c r="AH28" i="6"/>
  <c r="R28" i="6"/>
  <c r="AH23" i="8"/>
  <c r="AB13" i="8"/>
  <c r="AH46" i="8"/>
  <c r="AH43" i="8"/>
  <c r="R20" i="3"/>
  <c r="L13" i="2" l="1"/>
  <c r="B45" i="3"/>
  <c r="D4" i="2" s="1"/>
  <c r="W21" i="9"/>
  <c r="R21" i="9"/>
  <c r="N21" i="9"/>
  <c r="G21" i="9"/>
  <c r="AB21" i="9"/>
  <c r="AJ21" i="9"/>
  <c r="AH21" i="9"/>
  <c r="AF21" i="9"/>
  <c r="AD21" i="9"/>
  <c r="AC21" i="9"/>
  <c r="X21" i="9"/>
  <c r="S21" i="9"/>
  <c r="M68" i="8"/>
  <c r="AF68" i="8"/>
  <c r="U68" i="8"/>
  <c r="T68" i="8"/>
  <c r="P68" i="8"/>
  <c r="L68" i="8"/>
  <c r="K68" i="8"/>
  <c r="G68" i="8"/>
  <c r="AI68" i="8"/>
  <c r="AG68" i="8"/>
  <c r="AE68" i="8"/>
  <c r="AD68" i="8"/>
  <c r="AA68" i="8"/>
  <c r="Z68" i="8"/>
  <c r="Y68" i="8"/>
  <c r="X68" i="8"/>
  <c r="W68" i="8"/>
  <c r="V68" i="8"/>
  <c r="S68" i="8"/>
  <c r="Q68" i="8"/>
  <c r="O68" i="8"/>
  <c r="N68" i="8"/>
  <c r="J68" i="8"/>
  <c r="I68" i="8"/>
  <c r="H68" i="8"/>
  <c r="G20" i="7"/>
  <c r="AG20" i="7"/>
  <c r="AF20" i="7"/>
  <c r="AE20" i="7"/>
  <c r="AD20" i="7"/>
  <c r="Y20" i="7"/>
  <c r="X20" i="7"/>
  <c r="W20" i="7"/>
  <c r="V20" i="7"/>
  <c r="U20" i="7"/>
  <c r="Q20" i="7"/>
  <c r="P20" i="7"/>
  <c r="O20" i="7"/>
  <c r="N20" i="7"/>
  <c r="I20" i="7"/>
  <c r="H20" i="7"/>
  <c r="AI20" i="7"/>
  <c r="AA20" i="7"/>
  <c r="Z20" i="7"/>
  <c r="T20" i="7"/>
  <c r="S20" i="7"/>
  <c r="L20" i="7"/>
  <c r="K20" i="7"/>
  <c r="J20" i="7"/>
  <c r="U70" i="6"/>
  <c r="M70" i="6"/>
  <c r="J70" i="6"/>
  <c r="G70" i="6"/>
  <c r="O70" i="6"/>
  <c r="AI70" i="6"/>
  <c r="AG70" i="6"/>
  <c r="AF70" i="6"/>
  <c r="AE70" i="6"/>
  <c r="AD70" i="6"/>
  <c r="AA70" i="6"/>
  <c r="Z70" i="6"/>
  <c r="Y70" i="6"/>
  <c r="X70" i="6"/>
  <c r="W70" i="6"/>
  <c r="V70" i="6"/>
  <c r="T70" i="6"/>
  <c r="S70" i="6"/>
  <c r="Q70" i="6"/>
  <c r="P70" i="6"/>
  <c r="N70" i="6"/>
  <c r="L70" i="6"/>
  <c r="K70" i="6"/>
  <c r="I70" i="6"/>
  <c r="H70" i="6"/>
  <c r="U32" i="5"/>
  <c r="M32" i="5"/>
  <c r="L32" i="5"/>
  <c r="G32" i="5"/>
  <c r="AE32" i="5"/>
  <c r="O32" i="5"/>
  <c r="AI32" i="5"/>
  <c r="AG32" i="5"/>
  <c r="AF32" i="5"/>
  <c r="AD32" i="5"/>
  <c r="AA32" i="5"/>
  <c r="Z32" i="5"/>
  <c r="Y32" i="5"/>
  <c r="X32" i="5"/>
  <c r="W32" i="5"/>
  <c r="V32" i="5"/>
  <c r="T32" i="5"/>
  <c r="S32" i="5"/>
  <c r="Q32" i="5"/>
  <c r="P32" i="5"/>
  <c r="N32" i="5"/>
  <c r="K32" i="5"/>
  <c r="J32" i="5"/>
  <c r="I32" i="5"/>
  <c r="H32" i="5"/>
  <c r="AI52" i="4"/>
  <c r="AG52" i="4"/>
  <c r="AF52" i="4"/>
  <c r="AE52" i="4"/>
  <c r="AD52" i="4"/>
  <c r="AA52" i="4"/>
  <c r="Z52" i="4"/>
  <c r="Y52" i="4"/>
  <c r="X52" i="4"/>
  <c r="W52" i="4"/>
  <c r="V52" i="4"/>
  <c r="U52" i="4"/>
  <c r="T52" i="4"/>
  <c r="S52" i="4"/>
  <c r="Q52" i="4"/>
  <c r="P52" i="4"/>
  <c r="O52" i="4"/>
  <c r="N52" i="4"/>
  <c r="M52" i="4"/>
  <c r="L52" i="4"/>
  <c r="K52" i="4"/>
  <c r="J52" i="4"/>
  <c r="I52" i="4"/>
  <c r="H52" i="4"/>
  <c r="G52" i="4"/>
  <c r="AC10" i="6"/>
  <c r="AH18" i="9" l="1"/>
  <c r="AJ18" i="9" s="1"/>
  <c r="AH17" i="9"/>
  <c r="AJ17" i="9" s="1"/>
  <c r="AH16" i="9"/>
  <c r="AJ16" i="9" s="1"/>
  <c r="AH15" i="9"/>
  <c r="AJ15" i="9" s="1"/>
  <c r="AH14" i="9"/>
  <c r="AJ14" i="9" s="1"/>
  <c r="AH13" i="9"/>
  <c r="AJ13" i="9" s="1"/>
  <c r="AH12" i="9"/>
  <c r="AJ12" i="9" s="1"/>
  <c r="AH11" i="9"/>
  <c r="AJ11" i="9" s="1"/>
  <c r="AH10" i="9"/>
  <c r="AJ10" i="9" s="1"/>
  <c r="AH9" i="9"/>
  <c r="AJ9" i="9" s="1"/>
  <c r="AH8" i="9"/>
  <c r="AJ8" i="9" s="1"/>
  <c r="AH7" i="9"/>
  <c r="AJ7" i="9" s="1"/>
  <c r="AJ6" i="9"/>
  <c r="AH6" i="9"/>
  <c r="AH5" i="9"/>
  <c r="AJ5" i="9" s="1"/>
  <c r="AH4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R18" i="9"/>
  <c r="AC18" i="9" s="1"/>
  <c r="R17" i="9"/>
  <c r="R16" i="9"/>
  <c r="AC16" i="9" s="1"/>
  <c r="R15" i="9"/>
  <c r="AC15" i="9" s="1"/>
  <c r="R14" i="9"/>
  <c r="AC14" i="9" s="1"/>
  <c r="R13" i="9"/>
  <c r="AC13" i="9" s="1"/>
  <c r="R12" i="9"/>
  <c r="R11" i="9"/>
  <c r="AC11" i="9" s="1"/>
  <c r="R10" i="9"/>
  <c r="AC10" i="9" s="1"/>
  <c r="R9" i="9"/>
  <c r="R8" i="9"/>
  <c r="AC8" i="9" s="1"/>
  <c r="R7" i="9"/>
  <c r="AC7" i="9" s="1"/>
  <c r="R6" i="9"/>
  <c r="AC6" i="9" s="1"/>
  <c r="R5" i="9"/>
  <c r="AC5" i="9" s="1"/>
  <c r="R4" i="9"/>
  <c r="AH65" i="8"/>
  <c r="AJ65" i="8" s="1"/>
  <c r="AH64" i="8"/>
  <c r="AJ64" i="8" s="1"/>
  <c r="AH63" i="8"/>
  <c r="AJ63" i="8" s="1"/>
  <c r="AH62" i="8"/>
  <c r="AJ62" i="8" s="1"/>
  <c r="AH61" i="8"/>
  <c r="AJ61" i="8" s="1"/>
  <c r="AH60" i="8"/>
  <c r="AJ60" i="8" s="1"/>
  <c r="AJ59" i="8"/>
  <c r="AH58" i="8"/>
  <c r="AJ58" i="8" s="1"/>
  <c r="AH57" i="8"/>
  <c r="AJ57" i="8" s="1"/>
  <c r="AH56" i="8"/>
  <c r="AH55" i="8"/>
  <c r="AJ55" i="8" s="1"/>
  <c r="AH54" i="8"/>
  <c r="AJ54" i="8" s="1"/>
  <c r="AH53" i="8"/>
  <c r="AJ53" i="8" s="1"/>
  <c r="AH52" i="8"/>
  <c r="AJ52" i="8" s="1"/>
  <c r="AH51" i="8"/>
  <c r="AJ51" i="8" s="1"/>
  <c r="AH50" i="8"/>
  <c r="AJ50" i="8" s="1"/>
  <c r="AH49" i="8"/>
  <c r="AJ49" i="8" s="1"/>
  <c r="AH48" i="8"/>
  <c r="AJ48" i="8" s="1"/>
  <c r="AH47" i="8"/>
  <c r="AJ47" i="8" s="1"/>
  <c r="AJ46" i="8"/>
  <c r="AH45" i="8"/>
  <c r="AJ45" i="8" s="1"/>
  <c r="AH44" i="8"/>
  <c r="AJ44" i="8" s="1"/>
  <c r="AJ43" i="8"/>
  <c r="AH42" i="8"/>
  <c r="AJ42" i="8" s="1"/>
  <c r="AH41" i="8"/>
  <c r="AJ41" i="8" s="1"/>
  <c r="AH40" i="8"/>
  <c r="AJ40" i="8" s="1"/>
  <c r="AH39" i="8"/>
  <c r="AJ39" i="8" s="1"/>
  <c r="AH38" i="8"/>
  <c r="AJ38" i="8" s="1"/>
  <c r="AH37" i="8"/>
  <c r="AJ37" i="8" s="1"/>
  <c r="AH36" i="8"/>
  <c r="AJ36" i="8" s="1"/>
  <c r="AH35" i="8"/>
  <c r="AJ35" i="8" s="1"/>
  <c r="AH34" i="8"/>
  <c r="AJ34" i="8" s="1"/>
  <c r="AH33" i="8"/>
  <c r="AJ33" i="8" s="1"/>
  <c r="AH32" i="8"/>
  <c r="AJ32" i="8" s="1"/>
  <c r="AJ31" i="8"/>
  <c r="AH30" i="8"/>
  <c r="AH29" i="8"/>
  <c r="AJ29" i="8" s="1"/>
  <c r="AH28" i="8"/>
  <c r="AJ28" i="8" s="1"/>
  <c r="AH27" i="8"/>
  <c r="AJ27" i="8" s="1"/>
  <c r="AH26" i="8"/>
  <c r="AJ26" i="8" s="1"/>
  <c r="AH25" i="8"/>
  <c r="AJ25" i="8" s="1"/>
  <c r="AH24" i="8"/>
  <c r="AJ24" i="8" s="1"/>
  <c r="AJ23" i="8"/>
  <c r="AH22" i="8"/>
  <c r="AJ22" i="8" s="1"/>
  <c r="AJ21" i="8"/>
  <c r="AH20" i="8"/>
  <c r="AJ20" i="8" s="1"/>
  <c r="AH19" i="8"/>
  <c r="AJ19" i="8" s="1"/>
  <c r="AH18" i="8"/>
  <c r="AJ18" i="8" s="1"/>
  <c r="AH17" i="8"/>
  <c r="AJ17" i="8" s="1"/>
  <c r="AH16" i="8"/>
  <c r="AJ16" i="8" s="1"/>
  <c r="AH15" i="8"/>
  <c r="AJ15" i="8" s="1"/>
  <c r="AH14" i="8"/>
  <c r="AJ14" i="8" s="1"/>
  <c r="AH13" i="8"/>
  <c r="AJ13" i="8" s="1"/>
  <c r="AH12" i="8"/>
  <c r="AJ12" i="8" s="1"/>
  <c r="AH11" i="8"/>
  <c r="AJ11" i="8" s="1"/>
  <c r="AH10" i="8"/>
  <c r="AJ10" i="8" s="1"/>
  <c r="AH9" i="8"/>
  <c r="AJ9" i="8" s="1"/>
  <c r="AH8" i="8"/>
  <c r="AJ8" i="8" s="1"/>
  <c r="AH7" i="8"/>
  <c r="AJ7" i="8" s="1"/>
  <c r="AH6" i="8"/>
  <c r="AJ6" i="8" s="1"/>
  <c r="AH5" i="8"/>
  <c r="AJ5" i="8" s="1"/>
  <c r="AH4" i="8"/>
  <c r="AB65" i="8"/>
  <c r="AB64" i="8"/>
  <c r="AB63" i="8"/>
  <c r="AB62" i="8"/>
  <c r="AB61" i="8"/>
  <c r="AB60" i="8"/>
  <c r="AB59" i="8"/>
  <c r="AB58" i="8"/>
  <c r="AB57" i="8"/>
  <c r="AB56" i="8"/>
  <c r="AB55" i="8"/>
  <c r="AB54" i="8"/>
  <c r="AB53" i="8"/>
  <c r="AB52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2" i="8"/>
  <c r="AB11" i="8"/>
  <c r="AB10" i="8"/>
  <c r="AB9" i="8"/>
  <c r="AB8" i="8"/>
  <c r="AB7" i="8"/>
  <c r="AB6" i="8"/>
  <c r="AB5" i="8"/>
  <c r="AB4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AC26" i="8" s="1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AC13" i="8" s="1"/>
  <c r="R12" i="8"/>
  <c r="R11" i="8"/>
  <c r="R10" i="8"/>
  <c r="R9" i="8"/>
  <c r="R8" i="8"/>
  <c r="R7" i="8"/>
  <c r="R6" i="8"/>
  <c r="R5" i="8"/>
  <c r="R4" i="8"/>
  <c r="AH17" i="7"/>
  <c r="AJ17" i="7" s="1"/>
  <c r="AH15" i="7"/>
  <c r="AJ15" i="7" s="1"/>
  <c r="AH14" i="7"/>
  <c r="AJ14" i="7" s="1"/>
  <c r="AH13" i="7"/>
  <c r="AJ13" i="7" s="1"/>
  <c r="AH12" i="7"/>
  <c r="AJ12" i="7" s="1"/>
  <c r="AH11" i="7"/>
  <c r="AJ11" i="7" s="1"/>
  <c r="AH10" i="7"/>
  <c r="AH9" i="7"/>
  <c r="AJ9" i="7" s="1"/>
  <c r="AH8" i="7"/>
  <c r="AJ8" i="7" s="1"/>
  <c r="AH7" i="7"/>
  <c r="AJ7" i="7" s="1"/>
  <c r="AH6" i="7"/>
  <c r="AJ6" i="7" s="1"/>
  <c r="AH5" i="7"/>
  <c r="AJ5" i="7" s="1"/>
  <c r="AH4" i="7"/>
  <c r="AB17" i="7"/>
  <c r="AB16" i="7"/>
  <c r="AB15" i="7"/>
  <c r="AB14" i="7"/>
  <c r="AB13" i="7"/>
  <c r="AB12" i="7"/>
  <c r="AB11" i="7"/>
  <c r="AB10" i="7"/>
  <c r="AB18" i="7" s="1"/>
  <c r="AB9" i="7"/>
  <c r="AB8" i="7"/>
  <c r="AB7" i="7"/>
  <c r="AB6" i="7"/>
  <c r="AB5" i="7"/>
  <c r="AB4" i="7"/>
  <c r="R17" i="7"/>
  <c r="R16" i="7"/>
  <c r="R15" i="7"/>
  <c r="R14" i="7"/>
  <c r="R13" i="7"/>
  <c r="R11" i="7"/>
  <c r="R10" i="7"/>
  <c r="R18" i="7" s="1"/>
  <c r="R9" i="7"/>
  <c r="R8" i="7"/>
  <c r="R7" i="7"/>
  <c r="R6" i="7"/>
  <c r="R5" i="7"/>
  <c r="R4" i="7"/>
  <c r="AH67" i="6"/>
  <c r="AJ67" i="6" s="1"/>
  <c r="AH66" i="6"/>
  <c r="AJ66" i="6" s="1"/>
  <c r="AH65" i="6"/>
  <c r="AJ65" i="6" s="1"/>
  <c r="AH64" i="6"/>
  <c r="AJ64" i="6" s="1"/>
  <c r="AH63" i="6"/>
  <c r="AJ63" i="6" s="1"/>
  <c r="AH62" i="6"/>
  <c r="AH61" i="6"/>
  <c r="AJ61" i="6" s="1"/>
  <c r="AH60" i="6"/>
  <c r="AJ60" i="6" s="1"/>
  <c r="AH59" i="6"/>
  <c r="AJ59" i="6" s="1"/>
  <c r="AH58" i="6"/>
  <c r="AJ58" i="6" s="1"/>
  <c r="AH57" i="6"/>
  <c r="AJ57" i="6" s="1"/>
  <c r="AH56" i="6"/>
  <c r="AJ56" i="6" s="1"/>
  <c r="AH55" i="6"/>
  <c r="AJ55" i="6" s="1"/>
  <c r="AH54" i="6"/>
  <c r="AJ54" i="6" s="1"/>
  <c r="AH53" i="6"/>
  <c r="AJ53" i="6" s="1"/>
  <c r="AH52" i="6"/>
  <c r="AJ52" i="6" s="1"/>
  <c r="AH51" i="6"/>
  <c r="AJ51" i="6" s="1"/>
  <c r="AH50" i="6"/>
  <c r="AJ50" i="6" s="1"/>
  <c r="AH49" i="6"/>
  <c r="AJ49" i="6" s="1"/>
  <c r="AH48" i="6"/>
  <c r="AJ48" i="6" s="1"/>
  <c r="AH47" i="6"/>
  <c r="AJ47" i="6" s="1"/>
  <c r="AH45" i="6"/>
  <c r="AJ45" i="6" s="1"/>
  <c r="AH44" i="6"/>
  <c r="AJ44" i="6" s="1"/>
  <c r="AH43" i="6"/>
  <c r="AJ43" i="6" s="1"/>
  <c r="AH42" i="6"/>
  <c r="AH41" i="6"/>
  <c r="AJ41" i="6" s="1"/>
  <c r="AH40" i="6"/>
  <c r="AJ40" i="6" s="1"/>
  <c r="AH39" i="6"/>
  <c r="AJ39" i="6" s="1"/>
  <c r="AH38" i="6"/>
  <c r="AJ38" i="6" s="1"/>
  <c r="AH37" i="6"/>
  <c r="AJ37" i="6" s="1"/>
  <c r="AH36" i="6"/>
  <c r="AJ36" i="6" s="1"/>
  <c r="AH35" i="6"/>
  <c r="AJ35" i="6" s="1"/>
  <c r="AH34" i="6"/>
  <c r="AJ34" i="6" s="1"/>
  <c r="AH33" i="6"/>
  <c r="AJ33" i="6" s="1"/>
  <c r="AH32" i="6"/>
  <c r="AJ32" i="6" s="1"/>
  <c r="AH31" i="6"/>
  <c r="AJ31" i="6" s="1"/>
  <c r="AH30" i="6"/>
  <c r="AJ30" i="6" s="1"/>
  <c r="AH29" i="6"/>
  <c r="AJ29" i="6" s="1"/>
  <c r="AJ28" i="6"/>
  <c r="AH27" i="6"/>
  <c r="AJ27" i="6" s="1"/>
  <c r="AH26" i="6"/>
  <c r="AJ26" i="6" s="1"/>
  <c r="AH25" i="6"/>
  <c r="AJ25" i="6" s="1"/>
  <c r="AH24" i="6"/>
  <c r="AJ24" i="6" s="1"/>
  <c r="AH23" i="6"/>
  <c r="AJ23" i="6" s="1"/>
  <c r="AH22" i="6"/>
  <c r="AJ22" i="6" s="1"/>
  <c r="AH21" i="6"/>
  <c r="AJ21" i="6" s="1"/>
  <c r="AH20" i="6"/>
  <c r="AJ20" i="6" s="1"/>
  <c r="AH19" i="6"/>
  <c r="AJ19" i="6" s="1"/>
  <c r="AH18" i="6"/>
  <c r="AJ18" i="6" s="1"/>
  <c r="AH17" i="6"/>
  <c r="AJ17" i="6" s="1"/>
  <c r="AH16" i="6"/>
  <c r="AJ16" i="6" s="1"/>
  <c r="AH15" i="6"/>
  <c r="AJ15" i="6" s="1"/>
  <c r="AH14" i="6"/>
  <c r="AJ14" i="6" s="1"/>
  <c r="AH13" i="6"/>
  <c r="AJ13" i="6" s="1"/>
  <c r="AH12" i="6"/>
  <c r="AJ12" i="6" s="1"/>
  <c r="AH11" i="6"/>
  <c r="AJ11" i="6" s="1"/>
  <c r="AH9" i="6"/>
  <c r="AJ9" i="6" s="1"/>
  <c r="AH8" i="6"/>
  <c r="AJ8" i="6" s="1"/>
  <c r="AH7" i="6"/>
  <c r="AJ7" i="6" s="1"/>
  <c r="AH6" i="6"/>
  <c r="AJ6" i="6" s="1"/>
  <c r="AH5" i="6"/>
  <c r="AJ5" i="6" s="1"/>
  <c r="AH4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C41" i="6" s="1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C28" i="6" s="1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9" i="6"/>
  <c r="AB8" i="6"/>
  <c r="AB7" i="6"/>
  <c r="AB6" i="6"/>
  <c r="AB5" i="6"/>
  <c r="AB4" i="6"/>
  <c r="R67" i="6"/>
  <c r="R66" i="6"/>
  <c r="R64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0" i="6"/>
  <c r="R39" i="6"/>
  <c r="R38" i="6"/>
  <c r="AC38" i="6" s="1"/>
  <c r="R37" i="6"/>
  <c r="AC37" i="6" s="1"/>
  <c r="R36" i="6"/>
  <c r="R35" i="6"/>
  <c r="R34" i="6"/>
  <c r="R33" i="6"/>
  <c r="R32" i="6"/>
  <c r="R31" i="6"/>
  <c r="R30" i="6"/>
  <c r="R29" i="6"/>
  <c r="R27" i="6"/>
  <c r="R26" i="6"/>
  <c r="R25" i="6"/>
  <c r="R24" i="6"/>
  <c r="R23" i="6"/>
  <c r="R22" i="6"/>
  <c r="R21" i="6"/>
  <c r="R20" i="6"/>
  <c r="AC20" i="6" s="1"/>
  <c r="R19" i="6"/>
  <c r="AC19" i="6" s="1"/>
  <c r="R18" i="6"/>
  <c r="R17" i="6"/>
  <c r="R16" i="6"/>
  <c r="R15" i="6"/>
  <c r="R14" i="6"/>
  <c r="R13" i="6"/>
  <c r="AC13" i="6" s="1"/>
  <c r="R12" i="6"/>
  <c r="R11" i="6"/>
  <c r="AC11" i="6" s="1"/>
  <c r="R9" i="6"/>
  <c r="R8" i="6"/>
  <c r="R7" i="6"/>
  <c r="R6" i="6"/>
  <c r="R5" i="6"/>
  <c r="R4" i="6"/>
  <c r="AH29" i="5"/>
  <c r="AJ29" i="5" s="1"/>
  <c r="AH28" i="5"/>
  <c r="AJ28" i="5" s="1"/>
  <c r="AH27" i="5"/>
  <c r="AJ27" i="5" s="1"/>
  <c r="AH26" i="5"/>
  <c r="AJ26" i="5" s="1"/>
  <c r="AH25" i="5"/>
  <c r="AJ25" i="5" s="1"/>
  <c r="AH24" i="5"/>
  <c r="AJ24" i="5" s="1"/>
  <c r="AH23" i="5"/>
  <c r="AJ23" i="5" s="1"/>
  <c r="AH22" i="5"/>
  <c r="AJ22" i="5" s="1"/>
  <c r="AH21" i="5"/>
  <c r="AJ21" i="5" s="1"/>
  <c r="AH20" i="5"/>
  <c r="AJ20" i="5" s="1"/>
  <c r="AH19" i="5"/>
  <c r="AJ19" i="5" s="1"/>
  <c r="AJ18" i="5"/>
  <c r="AH17" i="5"/>
  <c r="AJ17" i="5" s="1"/>
  <c r="AH16" i="5"/>
  <c r="AJ16" i="5" s="1"/>
  <c r="AH15" i="5"/>
  <c r="AJ15" i="5" s="1"/>
  <c r="AH14" i="5"/>
  <c r="AJ14" i="5" s="1"/>
  <c r="AH13" i="5"/>
  <c r="AJ13" i="5" s="1"/>
  <c r="AH12" i="5"/>
  <c r="AJ12" i="5" s="1"/>
  <c r="AH11" i="5"/>
  <c r="AJ11" i="5" s="1"/>
  <c r="AH10" i="5"/>
  <c r="AJ10" i="5" s="1"/>
  <c r="AH9" i="5"/>
  <c r="AJ9" i="5" s="1"/>
  <c r="AH8" i="5"/>
  <c r="AJ8" i="5" s="1"/>
  <c r="AH7" i="5"/>
  <c r="AJ7" i="5" s="1"/>
  <c r="AH6" i="5"/>
  <c r="AJ6" i="5" s="1"/>
  <c r="AH5" i="5"/>
  <c r="AJ5" i="5" s="1"/>
  <c r="AH4" i="5"/>
  <c r="AB29" i="5"/>
  <c r="AB28" i="5"/>
  <c r="AB30" i="5" s="1"/>
  <c r="AB27" i="5"/>
  <c r="AB26" i="5"/>
  <c r="AB25" i="5"/>
  <c r="AB24" i="5"/>
  <c r="AB23" i="5"/>
  <c r="AB22" i="5"/>
  <c r="AB21" i="5"/>
  <c r="AB20" i="5"/>
  <c r="AB19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R29" i="5"/>
  <c r="R28" i="5"/>
  <c r="R27" i="5"/>
  <c r="R26" i="5"/>
  <c r="AC26" i="5" s="1"/>
  <c r="R25" i="5"/>
  <c r="R24" i="5"/>
  <c r="R23" i="5"/>
  <c r="R22" i="5"/>
  <c r="R21" i="5"/>
  <c r="R20" i="5"/>
  <c r="R19" i="5"/>
  <c r="AC19" i="5" s="1"/>
  <c r="R18" i="5"/>
  <c r="R17" i="5"/>
  <c r="R16" i="5"/>
  <c r="R15" i="5"/>
  <c r="R14" i="5"/>
  <c r="R13" i="5"/>
  <c r="R30" i="5" s="1"/>
  <c r="R12" i="5"/>
  <c r="R11" i="5"/>
  <c r="R10" i="5"/>
  <c r="AC10" i="5" s="1"/>
  <c r="R9" i="5"/>
  <c r="R8" i="5"/>
  <c r="AC8" i="5" s="1"/>
  <c r="R7" i="5"/>
  <c r="R6" i="5"/>
  <c r="R5" i="5"/>
  <c r="R4" i="5"/>
  <c r="AJ10" i="7" l="1"/>
  <c r="AJ18" i="7" s="1"/>
  <c r="AH18" i="7"/>
  <c r="R66" i="8"/>
  <c r="R68" i="8" s="1"/>
  <c r="AC12" i="6"/>
  <c r="AJ56" i="8"/>
  <c r="AJ66" i="8" s="1"/>
  <c r="AH66" i="8"/>
  <c r="AH68" i="8" s="1"/>
  <c r="AB66" i="8"/>
  <c r="AA9" i="2" s="1"/>
  <c r="R68" i="6"/>
  <c r="Q7" i="2" s="1"/>
  <c r="AB68" i="6"/>
  <c r="AA7" i="2" s="1"/>
  <c r="AJ62" i="6"/>
  <c r="AJ68" i="6" s="1"/>
  <c r="AH68" i="6"/>
  <c r="AG7" i="2" s="1"/>
  <c r="AC28" i="5"/>
  <c r="AC39" i="6"/>
  <c r="AC5" i="6"/>
  <c r="AC61" i="6"/>
  <c r="AC22" i="6"/>
  <c r="AC16" i="5"/>
  <c r="AC51" i="8"/>
  <c r="AC10" i="8"/>
  <c r="AC35" i="8"/>
  <c r="AC19" i="8"/>
  <c r="AJ4" i="8"/>
  <c r="AC64" i="8"/>
  <c r="AC65" i="8"/>
  <c r="AC33" i="8"/>
  <c r="AC41" i="8"/>
  <c r="AC49" i="8"/>
  <c r="AJ4" i="7"/>
  <c r="AC49" i="6"/>
  <c r="AC4" i="6"/>
  <c r="AC8" i="6"/>
  <c r="AC17" i="6"/>
  <c r="AC43" i="6"/>
  <c r="AC57" i="6"/>
  <c r="AC35" i="6"/>
  <c r="AC44" i="6"/>
  <c r="AC13" i="5"/>
  <c r="AC30" i="5" s="1"/>
  <c r="AJ4" i="5"/>
  <c r="AC46" i="6"/>
  <c r="AC14" i="6"/>
  <c r="AC50" i="8"/>
  <c r="AC45" i="8"/>
  <c r="AC27" i="6"/>
  <c r="AC54" i="6"/>
  <c r="AC18" i="5"/>
  <c r="AC5" i="8"/>
  <c r="AC21" i="8"/>
  <c r="AC5" i="5"/>
  <c r="AC45" i="6"/>
  <c r="AC62" i="6"/>
  <c r="AC4" i="8"/>
  <c r="AC53" i="8"/>
  <c r="AC60" i="6"/>
  <c r="AC7" i="5"/>
  <c r="AC59" i="6"/>
  <c r="AC51" i="6"/>
  <c r="AC25" i="6"/>
  <c r="AC29" i="8"/>
  <c r="AC11" i="8"/>
  <c r="AC58" i="8"/>
  <c r="AC8" i="8"/>
  <c r="AC18" i="8"/>
  <c r="AC59" i="8"/>
  <c r="AC67" i="6"/>
  <c r="AC23" i="5"/>
  <c r="AC29" i="5"/>
  <c r="AC17" i="5"/>
  <c r="AC65" i="6"/>
  <c r="AC21" i="6"/>
  <c r="AC57" i="8"/>
  <c r="AC37" i="8"/>
  <c r="AC34" i="8"/>
  <c r="AC25" i="8"/>
  <c r="AC61" i="8"/>
  <c r="AC17" i="8"/>
  <c r="AC43" i="8"/>
  <c r="AC12" i="8"/>
  <c r="AC27" i="8"/>
  <c r="AC42" i="8"/>
  <c r="AC15" i="5"/>
  <c r="AC6" i="5"/>
  <c r="AC25" i="5"/>
  <c r="AC21" i="5"/>
  <c r="AC11" i="5"/>
  <c r="AC14" i="5"/>
  <c r="AC22" i="5"/>
  <c r="AC9" i="5"/>
  <c r="AC24" i="5"/>
  <c r="AC27" i="5"/>
  <c r="AC29" i="6"/>
  <c r="AC33" i="6"/>
  <c r="AC52" i="6"/>
  <c r="AC36" i="6"/>
  <c r="AC53" i="6"/>
  <c r="AC30" i="6"/>
  <c r="AC4" i="9"/>
  <c r="AC12" i="9"/>
  <c r="AC9" i="9"/>
  <c r="AC17" i="9"/>
  <c r="AJ4" i="9"/>
  <c r="AC20" i="8"/>
  <c r="AC28" i="8"/>
  <c r="AC36" i="8"/>
  <c r="AC44" i="8"/>
  <c r="AC52" i="8"/>
  <c r="AC60" i="8"/>
  <c r="AC6" i="8"/>
  <c r="AC14" i="8"/>
  <c r="AC22" i="8"/>
  <c r="AC30" i="8"/>
  <c r="AC38" i="8"/>
  <c r="AC46" i="8"/>
  <c r="AC54" i="8"/>
  <c r="AC62" i="8"/>
  <c r="AC15" i="8"/>
  <c r="AC31" i="8"/>
  <c r="AC47" i="8"/>
  <c r="AC63" i="8"/>
  <c r="AC7" i="8"/>
  <c r="AC23" i="8"/>
  <c r="AC39" i="8"/>
  <c r="AC55" i="8"/>
  <c r="AC16" i="8"/>
  <c r="AC24" i="8"/>
  <c r="AC32" i="8"/>
  <c r="AC40" i="8"/>
  <c r="AC48" i="8"/>
  <c r="AC56" i="8"/>
  <c r="AC9" i="8"/>
  <c r="AC5" i="7"/>
  <c r="AC13" i="7"/>
  <c r="AC14" i="7"/>
  <c r="AC7" i="7"/>
  <c r="AC15" i="7"/>
  <c r="AC8" i="7"/>
  <c r="AC16" i="7"/>
  <c r="AC9" i="7"/>
  <c r="AC17" i="7"/>
  <c r="AC10" i="7"/>
  <c r="AC18" i="7" s="1"/>
  <c r="AC11" i="7"/>
  <c r="AC4" i="7"/>
  <c r="AC12" i="7"/>
  <c r="AC6" i="6"/>
  <c r="AC31" i="6"/>
  <c r="AC55" i="6"/>
  <c r="AC63" i="6"/>
  <c r="AC7" i="6"/>
  <c r="AC16" i="6"/>
  <c r="AC24" i="6"/>
  <c r="AC32" i="6"/>
  <c r="AC40" i="6"/>
  <c r="AC48" i="6"/>
  <c r="AC56" i="6"/>
  <c r="AC64" i="6"/>
  <c r="AC23" i="6"/>
  <c r="AC47" i="6"/>
  <c r="AC9" i="6"/>
  <c r="AC18" i="6"/>
  <c r="AC26" i="6"/>
  <c r="AC34" i="6"/>
  <c r="AC42" i="6"/>
  <c r="AC50" i="6"/>
  <c r="AC58" i="6"/>
  <c r="AC66" i="6"/>
  <c r="AJ42" i="6"/>
  <c r="AC15" i="6"/>
  <c r="AC4" i="5"/>
  <c r="AC12" i="5"/>
  <c r="AC20" i="5"/>
  <c r="AC6" i="7"/>
  <c r="AJ30" i="8"/>
  <c r="AJ4" i="6"/>
  <c r="Q9" i="2" l="1"/>
  <c r="AG9" i="2"/>
  <c r="AC66" i="8"/>
  <c r="AB9" i="2" s="1"/>
  <c r="AC68" i="6"/>
  <c r="AB7" i="2" s="1"/>
  <c r="AI7" i="2"/>
  <c r="R70" i="6"/>
  <c r="AB70" i="6"/>
  <c r="AB68" i="8"/>
  <c r="AA8" i="2"/>
  <c r="AB20" i="7"/>
  <c r="AI8" i="2"/>
  <c r="AJ20" i="7"/>
  <c r="AG8" i="2"/>
  <c r="AH20" i="7"/>
  <c r="Q8" i="2"/>
  <c r="R20" i="7"/>
  <c r="AH70" i="6"/>
  <c r="AJ70" i="6"/>
  <c r="AG6" i="2"/>
  <c r="AH32" i="5"/>
  <c r="AI6" i="2"/>
  <c r="AJ32" i="5"/>
  <c r="AA6" i="2"/>
  <c r="AB32" i="5"/>
  <c r="Q6" i="2"/>
  <c r="R32" i="5"/>
  <c r="AC68" i="8" l="1"/>
  <c r="AI9" i="2"/>
  <c r="AJ68" i="8"/>
  <c r="AB8" i="2"/>
  <c r="AC20" i="7"/>
  <c r="AC70" i="6"/>
  <c r="AB6" i="2"/>
  <c r="AC32" i="5"/>
  <c r="AH49" i="4"/>
  <c r="AJ49" i="4" s="1"/>
  <c r="AH48" i="4"/>
  <c r="AH47" i="4"/>
  <c r="AJ47" i="4" s="1"/>
  <c r="AH46" i="4"/>
  <c r="AJ46" i="4" s="1"/>
  <c r="AH45" i="4"/>
  <c r="AJ45" i="4" s="1"/>
  <c r="AH44" i="4"/>
  <c r="AJ44" i="4" s="1"/>
  <c r="AH43" i="4"/>
  <c r="AJ43" i="4" s="1"/>
  <c r="AH42" i="4"/>
  <c r="AJ42" i="4" s="1"/>
  <c r="AH41" i="4"/>
  <c r="AJ41" i="4" s="1"/>
  <c r="AH40" i="4"/>
  <c r="AJ40" i="4" s="1"/>
  <c r="AH39" i="4"/>
  <c r="AJ39" i="4" s="1"/>
  <c r="AH38" i="4"/>
  <c r="AJ38" i="4" s="1"/>
  <c r="AH37" i="4"/>
  <c r="AJ37" i="4" s="1"/>
  <c r="AH36" i="4"/>
  <c r="AJ36" i="4" s="1"/>
  <c r="AH35" i="4"/>
  <c r="AJ35" i="4" s="1"/>
  <c r="AH34" i="4"/>
  <c r="AJ34" i="4" s="1"/>
  <c r="AH33" i="4"/>
  <c r="AJ33" i="4" s="1"/>
  <c r="AH32" i="4"/>
  <c r="AJ32" i="4" s="1"/>
  <c r="AH31" i="4"/>
  <c r="AJ31" i="4" s="1"/>
  <c r="AH30" i="4"/>
  <c r="AJ30" i="4" s="1"/>
  <c r="AH29" i="4"/>
  <c r="AJ29" i="4" s="1"/>
  <c r="AH28" i="4"/>
  <c r="AJ28" i="4" s="1"/>
  <c r="AH27" i="4"/>
  <c r="AJ27" i="4" s="1"/>
  <c r="AH26" i="4"/>
  <c r="AJ26" i="4" s="1"/>
  <c r="AJ25" i="4"/>
  <c r="AH24" i="4"/>
  <c r="AJ24" i="4" s="1"/>
  <c r="AH23" i="4"/>
  <c r="AJ23" i="4" s="1"/>
  <c r="AJ22" i="4"/>
  <c r="AH21" i="4"/>
  <c r="AJ21" i="4" s="1"/>
  <c r="AH20" i="4"/>
  <c r="AJ20" i="4" s="1"/>
  <c r="AJ19" i="4"/>
  <c r="AH18" i="4"/>
  <c r="AH17" i="4"/>
  <c r="AJ17" i="4" s="1"/>
  <c r="AH16" i="4"/>
  <c r="AJ16" i="4" s="1"/>
  <c r="AH15" i="4"/>
  <c r="AJ15" i="4" s="1"/>
  <c r="AH14" i="4"/>
  <c r="AJ14" i="4" s="1"/>
  <c r="AH13" i="4"/>
  <c r="AJ13" i="4" s="1"/>
  <c r="AH12" i="4"/>
  <c r="AJ12" i="4" s="1"/>
  <c r="AH11" i="4"/>
  <c r="AJ11" i="4" s="1"/>
  <c r="AH10" i="4"/>
  <c r="AJ10" i="4" s="1"/>
  <c r="AH9" i="4"/>
  <c r="AJ9" i="4" s="1"/>
  <c r="AH8" i="4"/>
  <c r="AJ8" i="4" s="1"/>
  <c r="AH7" i="4"/>
  <c r="AJ7" i="4" s="1"/>
  <c r="AH6" i="4"/>
  <c r="AJ6" i="4" s="1"/>
  <c r="AH5" i="4"/>
  <c r="AJ5" i="4" s="1"/>
  <c r="AH4" i="4"/>
  <c r="AB49" i="4"/>
  <c r="AB48" i="4"/>
  <c r="AB50" i="4" s="1"/>
  <c r="AB47" i="4"/>
  <c r="AB46" i="4"/>
  <c r="AB45" i="4"/>
  <c r="AB44" i="4"/>
  <c r="AB43" i="4"/>
  <c r="AB42" i="4"/>
  <c r="AB41" i="4"/>
  <c r="AB40" i="4"/>
  <c r="AB39" i="4"/>
  <c r="AB38" i="4"/>
  <c r="AB37" i="4"/>
  <c r="AB35" i="4"/>
  <c r="AB34" i="4"/>
  <c r="AB33" i="4"/>
  <c r="AC33" i="4" s="1"/>
  <c r="AB32" i="4"/>
  <c r="AB31" i="4"/>
  <c r="AB30" i="4"/>
  <c r="AC30" i="4" s="1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R49" i="4"/>
  <c r="R48" i="4"/>
  <c r="R47" i="4"/>
  <c r="R46" i="4"/>
  <c r="R45" i="4"/>
  <c r="R44" i="4"/>
  <c r="AC44" i="4" s="1"/>
  <c r="R43" i="4"/>
  <c r="R42" i="4"/>
  <c r="R41" i="4"/>
  <c r="R40" i="4"/>
  <c r="R39" i="4"/>
  <c r="R38" i="4"/>
  <c r="R37" i="4"/>
  <c r="R36" i="4"/>
  <c r="R35" i="4"/>
  <c r="R34" i="4"/>
  <c r="R31" i="4"/>
  <c r="R29" i="4"/>
  <c r="R28" i="4"/>
  <c r="R27" i="4"/>
  <c r="R26" i="4"/>
  <c r="R25" i="4"/>
  <c r="R23" i="4"/>
  <c r="R22" i="4"/>
  <c r="R21" i="4"/>
  <c r="R20" i="4"/>
  <c r="R19" i="4"/>
  <c r="AC19" i="4" s="1"/>
  <c r="R18" i="4"/>
  <c r="R17" i="4"/>
  <c r="R16" i="4"/>
  <c r="R15" i="4"/>
  <c r="R14" i="4"/>
  <c r="R13" i="4"/>
  <c r="R12" i="4"/>
  <c r="R11" i="4"/>
  <c r="R9" i="4"/>
  <c r="R8" i="4"/>
  <c r="R7" i="4"/>
  <c r="R5" i="4"/>
  <c r="R4" i="4"/>
  <c r="AH35" i="3"/>
  <c r="AJ35" i="3" s="1"/>
  <c r="AH34" i="3"/>
  <c r="AJ34" i="3" s="1"/>
  <c r="AH32" i="3"/>
  <c r="AJ32" i="3" s="1"/>
  <c r="AH31" i="3"/>
  <c r="AJ31" i="3" s="1"/>
  <c r="AH30" i="3"/>
  <c r="AJ30" i="3" s="1"/>
  <c r="AJ29" i="3"/>
  <c r="AH28" i="3"/>
  <c r="AJ28" i="3" s="1"/>
  <c r="AH27" i="3"/>
  <c r="AJ27" i="3" s="1"/>
  <c r="AH26" i="3"/>
  <c r="AJ26" i="3" s="1"/>
  <c r="AJ25" i="3"/>
  <c r="AH24" i="3"/>
  <c r="AJ24" i="3" s="1"/>
  <c r="AH23" i="3"/>
  <c r="AJ23" i="3" s="1"/>
  <c r="AH22" i="3"/>
  <c r="AJ22" i="3" s="1"/>
  <c r="AJ21" i="3"/>
  <c r="AH20" i="3"/>
  <c r="AJ20" i="3" s="1"/>
  <c r="AH19" i="3"/>
  <c r="AJ19" i="3" s="1"/>
  <c r="AH18" i="3"/>
  <c r="AJ18" i="3" s="1"/>
  <c r="AH17" i="3"/>
  <c r="AJ17" i="3" s="1"/>
  <c r="AH16" i="3"/>
  <c r="AJ16" i="3" s="1"/>
  <c r="AH15" i="3"/>
  <c r="AJ15" i="3" s="1"/>
  <c r="AH14" i="3"/>
  <c r="AJ14" i="3" s="1"/>
  <c r="AH13" i="3"/>
  <c r="AJ13" i="3" s="1"/>
  <c r="AH12" i="3"/>
  <c r="AJ12" i="3" s="1"/>
  <c r="AH11" i="3"/>
  <c r="AJ11" i="3" s="1"/>
  <c r="AH10" i="3"/>
  <c r="AJ10" i="3" s="1"/>
  <c r="AH9" i="3"/>
  <c r="AJ9" i="3" s="1"/>
  <c r="AH8" i="3"/>
  <c r="AJ8" i="3" s="1"/>
  <c r="AH7" i="3"/>
  <c r="AJ7" i="3" s="1"/>
  <c r="AH6" i="3"/>
  <c r="AJ6" i="3" s="1"/>
  <c r="AH5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C20" i="3" s="1"/>
  <c r="AB19" i="3"/>
  <c r="AB18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50" i="4" l="1"/>
  <c r="Q5" i="2" s="1"/>
  <c r="AJ48" i="4"/>
  <c r="AJ50" i="4" s="1"/>
  <c r="AH50" i="4"/>
  <c r="AG5" i="2" s="1"/>
  <c r="R36" i="3"/>
  <c r="AH36" i="3"/>
  <c r="AB36" i="3"/>
  <c r="AC15" i="3"/>
  <c r="AC5" i="4"/>
  <c r="AC9" i="4"/>
  <c r="AC38" i="4"/>
  <c r="AC28" i="4"/>
  <c r="AC20" i="4"/>
  <c r="AC14" i="4"/>
  <c r="AA5" i="2"/>
  <c r="AC16" i="4"/>
  <c r="AC31" i="4"/>
  <c r="AC13" i="3"/>
  <c r="AC22" i="3"/>
  <c r="AC6" i="3"/>
  <c r="AC14" i="3"/>
  <c r="AC26" i="3"/>
  <c r="AC9" i="3"/>
  <c r="AC5" i="3"/>
  <c r="AC8" i="3"/>
  <c r="AC27" i="3"/>
  <c r="AC23" i="3"/>
  <c r="AC31" i="3"/>
  <c r="AC25" i="3"/>
  <c r="AC33" i="3"/>
  <c r="AC34" i="3"/>
  <c r="AC21" i="4"/>
  <c r="AC48" i="4"/>
  <c r="AC6" i="4"/>
  <c r="AC12" i="4"/>
  <c r="AC40" i="4"/>
  <c r="AC17" i="3"/>
  <c r="AC36" i="4"/>
  <c r="AC21" i="3"/>
  <c r="AC22" i="4"/>
  <c r="AC25" i="4"/>
  <c r="AC23" i="4"/>
  <c r="AC32" i="3"/>
  <c r="AC12" i="3"/>
  <c r="AC8" i="4"/>
  <c r="AC29" i="3"/>
  <c r="AC16" i="3"/>
  <c r="AC30" i="3"/>
  <c r="AC18" i="3"/>
  <c r="AC7" i="3"/>
  <c r="AC46" i="4"/>
  <c r="AC47" i="4"/>
  <c r="AC32" i="4"/>
  <c r="AC24" i="4"/>
  <c r="AC17" i="4"/>
  <c r="AC13" i="4"/>
  <c r="AC45" i="4"/>
  <c r="AC19" i="3"/>
  <c r="AC28" i="3"/>
  <c r="AC10" i="3"/>
  <c r="AC35" i="3"/>
  <c r="AC24" i="3"/>
  <c r="AC11" i="3"/>
  <c r="AC41" i="4"/>
  <c r="AC39" i="4"/>
  <c r="AC15" i="4"/>
  <c r="AC29" i="4"/>
  <c r="AC7" i="4"/>
  <c r="AC49" i="4"/>
  <c r="AC37" i="4"/>
  <c r="AJ4" i="4"/>
  <c r="AC4" i="4"/>
  <c r="AC10" i="4"/>
  <c r="AC18" i="4"/>
  <c r="AC26" i="4"/>
  <c r="AC34" i="4"/>
  <c r="AC42" i="4"/>
  <c r="AC11" i="4"/>
  <c r="AC27" i="4"/>
  <c r="AC35" i="4"/>
  <c r="AC43" i="4"/>
  <c r="AJ18" i="4"/>
  <c r="AC4" i="3"/>
  <c r="AJ4" i="3"/>
  <c r="AJ36" i="3" s="1"/>
  <c r="AJ5" i="3"/>
  <c r="B26" i="9"/>
  <c r="D10" i="2" s="1"/>
  <c r="E10" i="2" s="1"/>
  <c r="A5" i="9"/>
  <c r="B73" i="8"/>
  <c r="D9" i="2" s="1"/>
  <c r="A5" i="8"/>
  <c r="B24" i="7"/>
  <c r="D8" i="2" s="1"/>
  <c r="E8" i="2" s="1"/>
  <c r="A5" i="7"/>
  <c r="B76" i="6"/>
  <c r="D7" i="2" s="1"/>
  <c r="E7" i="2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B39" i="5"/>
  <c r="D6" i="2" s="1"/>
  <c r="E6" i="2" s="1"/>
  <c r="A5" i="5"/>
  <c r="A6" i="5" s="1"/>
  <c r="B59" i="4"/>
  <c r="D5" i="2" s="1"/>
  <c r="A5" i="4"/>
  <c r="A5" i="3"/>
  <c r="A5" i="2"/>
  <c r="A6" i="2" s="1"/>
  <c r="A7" i="2" s="1"/>
  <c r="A8" i="2" s="1"/>
  <c r="A9" i="2" s="1"/>
  <c r="A10" i="2" s="1"/>
  <c r="AC50" i="4" l="1"/>
  <c r="AB5" i="2" s="1"/>
  <c r="AI5" i="2"/>
  <c r="AC36" i="3"/>
  <c r="AH52" i="4"/>
  <c r="R52" i="4"/>
  <c r="AB52" i="4"/>
  <c r="D11" i="2"/>
  <c r="C11" i="2"/>
  <c r="AJ52" i="4"/>
  <c r="E9" i="2"/>
  <c r="E5" i="2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B75" i="6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6" i="3"/>
  <c r="A7" i="3" s="1"/>
  <c r="A8" i="3" s="1"/>
  <c r="A9" i="3" s="1"/>
  <c r="A10" i="3" s="1"/>
  <c r="A11" i="3" s="1"/>
  <c r="E4" i="2"/>
  <c r="AC52" i="4" l="1"/>
  <c r="B38" i="5"/>
  <c r="B25" i="9"/>
  <c r="B72" i="8"/>
  <c r="B23" i="7"/>
  <c r="B58" i="4"/>
  <c r="A12" i="3" l="1"/>
  <c r="A13" i="3" s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B44" i="3" l="1"/>
  <c r="AC38" i="3"/>
  <c r="R38" i="3"/>
  <c r="N4" i="2"/>
  <c r="N13" i="2" s="1"/>
  <c r="X38" i="3"/>
  <c r="AG38" i="3"/>
  <c r="AF4" i="2"/>
  <c r="AF13" i="2" s="1"/>
  <c r="G38" i="3"/>
  <c r="F4" i="2"/>
  <c r="F13" i="2" s="1"/>
  <c r="P38" i="3"/>
  <c r="Y38" i="3"/>
  <c r="AH38" i="3"/>
  <c r="AG4" i="2"/>
  <c r="AG13" i="2"/>
  <c r="L38" i="3"/>
  <c r="K4" i="2"/>
  <c r="K13" i="2" s="1"/>
  <c r="U4" i="2"/>
  <c r="U13" i="2" s="1"/>
  <c r="V38" i="3"/>
  <c r="AE38" i="3"/>
  <c r="M4" i="2"/>
  <c r="M13" i="2" s="1"/>
  <c r="N38" i="3"/>
  <c r="V4" i="2"/>
  <c r="V13" i="2" s="1"/>
  <c r="W38" i="3"/>
  <c r="AF38" i="3"/>
  <c r="H38" i="3"/>
  <c r="Q38" i="3"/>
  <c r="P4" i="2"/>
  <c r="P13" i="2" s="1"/>
  <c r="Y4" i="2"/>
  <c r="Y13" i="2" s="1"/>
  <c r="Z38" i="3"/>
  <c r="AH4" i="2"/>
  <c r="AH13" i="2" s="1"/>
  <c r="AI38" i="3"/>
  <c r="I38" i="3"/>
  <c r="S38" i="3"/>
  <c r="AA38" i="3"/>
  <c r="AJ38" i="3"/>
  <c r="J38" i="3"/>
  <c r="T38" i="3"/>
  <c r="AB38" i="3"/>
  <c r="J4" i="2"/>
  <c r="J13" i="2" s="1"/>
  <c r="K38" i="3"/>
  <c r="U38" i="3"/>
  <c r="AD38" i="3"/>
  <c r="AC4" i="2"/>
  <c r="AC13" i="2" s="1"/>
  <c r="R4" i="2" l="1"/>
  <c r="R13" i="2" s="1"/>
  <c r="Q4" i="2"/>
  <c r="Q13" i="2" s="1"/>
  <c r="S4" i="2"/>
  <c r="S13" i="2" s="1"/>
  <c r="AB4" i="2"/>
  <c r="AB13" i="2" s="1"/>
  <c r="AA4" i="2"/>
  <c r="AA13" i="2" s="1"/>
  <c r="Z4" i="2"/>
  <c r="Z13" i="2" s="1"/>
  <c r="O38" i="3"/>
  <c r="I4" i="2"/>
  <c r="I13" i="2" s="1"/>
  <c r="G4" i="2"/>
  <c r="G13" i="2" s="1"/>
  <c r="X4" i="2"/>
  <c r="X13" i="2" s="1"/>
  <c r="T4" i="2"/>
  <c r="T13" i="2" s="1"/>
  <c r="H4" i="2"/>
  <c r="H13" i="2" s="1"/>
  <c r="AD4" i="2"/>
  <c r="AD13" i="2" s="1"/>
  <c r="W4" i="2"/>
  <c r="W13" i="2" s="1"/>
  <c r="AI4" i="2"/>
  <c r="AI13" i="2" s="1"/>
  <c r="AE4" i="2"/>
  <c r="AE13" i="2" s="1"/>
  <c r="O4" i="2"/>
  <c r="O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Katrina Graham</author>
  </authors>
  <commentList>
    <comment ref="K9" authorId="0" shapeId="0" xr:uid="{6AEB1CB1-1B34-45EE-874A-0C8D28311A7C}">
      <text>
        <r>
          <rPr>
            <b/>
            <sz val="9"/>
            <color indexed="81"/>
            <rFont val="Tahoma"/>
            <family val="2"/>
          </rPr>
          <t>Katrina Graham:</t>
        </r>
        <r>
          <rPr>
            <sz val="9"/>
            <color indexed="81"/>
            <rFont val="Tahoma"/>
            <family val="2"/>
          </rPr>
          <t xml:space="preserve">
Covid Govt Wage subsidy of $21,089</t>
        </r>
      </text>
    </comment>
    <comment ref="K54" authorId="0" shapeId="0" xr:uid="{FDD52D00-FC4B-4620-94E3-A77D07D7EABB}">
      <text>
        <r>
          <rPr>
            <b/>
            <sz val="9"/>
            <color indexed="81"/>
            <rFont val="Tahoma"/>
            <family val="2"/>
          </rPr>
          <t>Katrina Graham:</t>
        </r>
        <r>
          <rPr>
            <sz val="9"/>
            <color indexed="81"/>
            <rFont val="Tahoma"/>
            <family val="2"/>
          </rPr>
          <t xml:space="preserve">
Govt Wage subsidy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Katrina Graham</author>
  </authors>
  <commentList>
    <comment ref="D18" authorId="0" shapeId="0" xr:uid="{C044A86C-9C11-4E5D-8154-B4D614EC8B07}">
      <text>
        <r>
          <rPr>
            <b/>
            <sz val="9"/>
            <color indexed="81"/>
            <rFont val="Tahoma"/>
            <family val="2"/>
          </rPr>
          <t>Katrina Graham:</t>
        </r>
        <r>
          <rPr>
            <sz val="9"/>
            <color indexed="81"/>
            <rFont val="Tahoma"/>
            <family val="2"/>
          </rPr>
          <t xml:space="preserve">
To be moved to Te Aka Puaho Presbytery</t>
        </r>
      </text>
    </comment>
  </commentList>
</comments>
</file>

<file path=xl/sharedStrings.xml><?xml version="1.0" encoding="utf-8"?>
<sst xmlns="http://schemas.openxmlformats.org/spreadsheetml/2006/main" count="1169" uniqueCount="338">
  <si>
    <t>Presbyterian Church of Aotearoa New Zealand</t>
  </si>
  <si>
    <t>Parish Financial Statistics</t>
  </si>
  <si>
    <t>INCOME</t>
  </si>
  <si>
    <t>EXPENSES</t>
  </si>
  <si>
    <t>RESULT</t>
  </si>
  <si>
    <t>BALANCE SHEET</t>
  </si>
  <si>
    <t>Ref</t>
  </si>
  <si>
    <t>Presbytery</t>
  </si>
  <si>
    <t>Parishes (Number)</t>
  </si>
  <si>
    <t>Statistics Returned (Number)</t>
  </si>
  <si>
    <t>Statistics Returned as % of Parishes</t>
  </si>
  <si>
    <t>Offerings - Cash &amp; Envelopes</t>
  </si>
  <si>
    <t>Charitable Appeals</t>
  </si>
  <si>
    <t>Funds Received for Mission</t>
  </si>
  <si>
    <t>Funds Received for Capital Works</t>
  </si>
  <si>
    <t>Other Grants Received</t>
  </si>
  <si>
    <t>Legacies &amp; Bequests</t>
  </si>
  <si>
    <t>Realised Capital Gain on Sale of Properties</t>
  </si>
  <si>
    <t>Property Income</t>
  </si>
  <si>
    <t>Investment Income</t>
  </si>
  <si>
    <t>Income for Services &amp; Activities</t>
  </si>
  <si>
    <t>Sundry Income</t>
  </si>
  <si>
    <t>TOTAL RECEIPTS</t>
  </si>
  <si>
    <t>Ministry Stipend &amp; Allowances</t>
  </si>
  <si>
    <t>Ministers Housing Costs</t>
  </si>
  <si>
    <t>Other Ministry Costs</t>
  </si>
  <si>
    <t>Other Staff Costs &amp; Expenses</t>
  </si>
  <si>
    <t>Property Expenses</t>
  </si>
  <si>
    <t>Admin &amp; Office Expenses</t>
  </si>
  <si>
    <t>Local Mission</t>
  </si>
  <si>
    <t>Overseas Mission</t>
  </si>
  <si>
    <t>Sundry Expenses</t>
  </si>
  <si>
    <t>TOTAL EXPENSES</t>
  </si>
  <si>
    <t>OPERATING SURPLUS/ (DEFICIT)</t>
  </si>
  <si>
    <t>Land &amp; Buildings</t>
  </si>
  <si>
    <t>Fixed Assets</t>
  </si>
  <si>
    <t>Cash &amp; Investments</t>
  </si>
  <si>
    <t>Accounts Receivable &amp; Other Current Assets</t>
  </si>
  <si>
    <t>TOTAL ASSETS</t>
  </si>
  <si>
    <t>TOTAL LIABILITIES</t>
  </si>
  <si>
    <t>EQUITY</t>
  </si>
  <si>
    <t>Alpine</t>
  </si>
  <si>
    <t>Central</t>
  </si>
  <si>
    <t>Kaimai</t>
  </si>
  <si>
    <t>Northern</t>
  </si>
  <si>
    <t>Pacific</t>
  </si>
  <si>
    <t>Southern</t>
  </si>
  <si>
    <t>Te Aka Puaho</t>
  </si>
  <si>
    <t>TOTAL 2022</t>
  </si>
  <si>
    <t>ID</t>
  </si>
  <si>
    <t>Parish</t>
  </si>
  <si>
    <t>Parish Status</t>
  </si>
  <si>
    <t>Akaroa Banks Peninsula Presbyterian Church</t>
  </si>
  <si>
    <t>Albury Pleasant Point Presbyterian Church</t>
  </si>
  <si>
    <t>N</t>
  </si>
  <si>
    <t xml:space="preserve">Ashburton St Andrews Presbyterian </t>
  </si>
  <si>
    <t>Avonhead Upper Riccarton St Marks Church</t>
  </si>
  <si>
    <t>Bishopdale St Margarets Presbyterian Church</t>
  </si>
  <si>
    <t>Blenheim St Andrews Presbyterian</t>
  </si>
  <si>
    <t xml:space="preserve">Blenheim Wairau Presbyterian Parish </t>
  </si>
  <si>
    <t>Cashmere Hills Presbyterian Church</t>
  </si>
  <si>
    <t>Otautahi Christchurch - Knox Presbyterian Church</t>
  </si>
  <si>
    <t>Christchurch Korean Presbyterian Church</t>
  </si>
  <si>
    <t>Christchurch North Presbyterian Church</t>
  </si>
  <si>
    <t>Dissolved 30/06/2021</t>
  </si>
  <si>
    <t>Christchurch St Pauls Trinity Pacific Church</t>
  </si>
  <si>
    <t>Geraldine St Andrews Parish</t>
  </si>
  <si>
    <t>Hakatere Presbyterian Paris Prev Ashburton St Pauls Presbyterian</t>
  </si>
  <si>
    <t>Hoon Hay Presbyterian Church</t>
  </si>
  <si>
    <t>Hope Presbyterian Church</t>
  </si>
  <si>
    <t xml:space="preserve">Kaikoura St Pauls Presbyterian </t>
  </si>
  <si>
    <t>Kiwi Church</t>
  </si>
  <si>
    <t>Kowai Presbyterian Church</t>
  </si>
  <si>
    <t>Linwood Aranui St Georges Iona</t>
  </si>
  <si>
    <t>Dissolved 30/06/2022</t>
  </si>
  <si>
    <t>Nelson-Whakatu Presbyterian Church</t>
  </si>
  <si>
    <t>Rangiora Presbyterian Parish</t>
  </si>
  <si>
    <t>Riccarton St Ninians Presbyterian Church</t>
  </si>
  <si>
    <t>St Kentigern's Burwood United Parish</t>
  </si>
  <si>
    <t>St Martins Presbyterian Church</t>
  </si>
  <si>
    <t xml:space="preserve">Takaka St Andrews Presbyterian </t>
  </si>
  <si>
    <t>Temuka Trinity Presbyterian Church</t>
  </si>
  <si>
    <t>The Plains Presbyterian Church</t>
  </si>
  <si>
    <t>The Village</t>
  </si>
  <si>
    <t>Timaru Presbyterian Parish</t>
  </si>
  <si>
    <t>Waikari Presbyterian Church</t>
  </si>
  <si>
    <t>Waimate Knox Presbyterian Church</t>
  </si>
  <si>
    <t>Total 2022</t>
  </si>
  <si>
    <t>COUNT</t>
  </si>
  <si>
    <t>Parishes</t>
  </si>
  <si>
    <t>Statistics Y</t>
  </si>
  <si>
    <t>Ahuriri Putorino Presbyterian Church</t>
  </si>
  <si>
    <t>Bulls Turakina Presbyterian Parish</t>
  </si>
  <si>
    <t>Carterton - St David's Presbyterian Church</t>
  </si>
  <si>
    <t>Dannevirke Knox Presbyterian Church</t>
  </si>
  <si>
    <t>Eastbourne St Ronans Community Church</t>
  </si>
  <si>
    <t>Feilding Oroua Presbyterian Parish</t>
  </si>
  <si>
    <t>Feilding St Pauls Presbyterian Church</t>
  </si>
  <si>
    <t>Gisborne St Davids Presbyterian Church</t>
  </si>
  <si>
    <t>Gisborne The Gisborne Presbyterian Parish</t>
  </si>
  <si>
    <t>Hastings St Andrews Presbyterian Church</t>
  </si>
  <si>
    <t>Hastings St Johns Presbyterian Church</t>
  </si>
  <si>
    <t>Havelock North St Columba's Presbyterian Church</t>
  </si>
  <si>
    <t xml:space="preserve">Hawera  Presbyterian </t>
  </si>
  <si>
    <t>Hunterville Presbyterian Church</t>
  </si>
  <si>
    <t>Island Bay Presbyterian Church</t>
  </si>
  <si>
    <t>Khandallah Presbyterian Church</t>
  </si>
  <si>
    <t>Kilbirnie Presbyterian Church</t>
  </si>
  <si>
    <t xml:space="preserve">Lower Hutt Knox  St Columba </t>
  </si>
  <si>
    <t>Martinborough First Presbyterian Church</t>
  </si>
  <si>
    <t>Marton St Andrews Presbyterian Church</t>
  </si>
  <si>
    <t>Napier St Pauls Presbyterian Church</t>
  </si>
  <si>
    <t xml:space="preserve">New Plymouth Knox Fitzroy Presbyterian </t>
  </si>
  <si>
    <t xml:space="preserve">New Plymouth St Andrews Presbyterian </t>
  </si>
  <si>
    <t xml:space="preserve">New Plymouth St James Presbyterian </t>
  </si>
  <si>
    <t>Newtown Pacific Islanders</t>
  </si>
  <si>
    <t>Otaki Waikanae Presbyterian Church</t>
  </si>
  <si>
    <t>Palmerston North St Albans Presbyterian Church</t>
  </si>
  <si>
    <t>Petone St Davids Multicultural Parish</t>
  </si>
  <si>
    <t>Plimmerton Presbyterian Church</t>
  </si>
  <si>
    <t>Porirua Pacific Islanders Church of Christ the King</t>
  </si>
  <si>
    <t>Palmerston North - Pathways Presbyterian Church</t>
  </si>
  <si>
    <t>Silverstream St Margarets Presbyterian Church</t>
  </si>
  <si>
    <t>St Andrews Central Hawkes Bay</t>
  </si>
  <si>
    <t xml:space="preserve">Stratford St Andrews Presbyterian </t>
  </si>
  <si>
    <t>Taihape Waimarino Presbyterian Church</t>
  </si>
  <si>
    <t>Taradale St Columba's Presbyterian Church</t>
  </si>
  <si>
    <t>The Cook Islands Presbyterian Church (Wgtn Region)</t>
  </si>
  <si>
    <t>Titahi Bay St Timothys Presbyterian Church</t>
  </si>
  <si>
    <t>Wadestown Presbyterian Church</t>
  </si>
  <si>
    <t xml:space="preserve">Waitara Knox Presbyterian </t>
  </si>
  <si>
    <t>Wanganui St Andrews Presbyterian Church</t>
  </si>
  <si>
    <t>Wanganui St James  Presbyterian Church</t>
  </si>
  <si>
    <t>Wanganui Westmere Memorial Congregation</t>
  </si>
  <si>
    <t>Wellington St Andrews on The Terrace</t>
  </si>
  <si>
    <t>Wellington St Johns in the City Presbyterian Church</t>
  </si>
  <si>
    <t>Whanganui St Paul's - St Mark's Presbyterian Church</t>
  </si>
  <si>
    <t>Bethlehem Community Church</t>
  </si>
  <si>
    <t>Hamilton Fairfield Presbyterian Church</t>
  </si>
  <si>
    <t>Hamilton Knox Presbyterian Church</t>
  </si>
  <si>
    <t>Hamilton Scots Presbyterian Church</t>
  </si>
  <si>
    <t>Hamilton South St Stephens Presbyterian Church</t>
  </si>
  <si>
    <t>Hamilton St Andrews Presbyterian Church</t>
  </si>
  <si>
    <t>Hamilton Westside Presbyterian Church</t>
  </si>
  <si>
    <t>Katikati St Pauls Presbyterian Church</t>
  </si>
  <si>
    <t>Kawerau Presbyterian Church</t>
  </si>
  <si>
    <t>Kihikihi St Andrews Presbyterian Church</t>
  </si>
  <si>
    <t>Matamata St Andrews Presbyterian Church</t>
  </si>
  <si>
    <t>Morrinsville Knox Presbyterian Church</t>
  </si>
  <si>
    <t>Mt Maunganui St Andrews Presbyterian Church</t>
  </si>
  <si>
    <t>Nawton Community Presbyterian Church</t>
  </si>
  <si>
    <t>Otorohanga St Davids Presbyterian Church</t>
  </si>
  <si>
    <t>Putaruru St Aidans Presbyterian Church</t>
  </si>
  <si>
    <t>Rotorua District Presbyterian Church</t>
  </si>
  <si>
    <t>Tauranga St Columba Presbyterian Church</t>
  </si>
  <si>
    <t>Tauranga St Enochs Presbyterian Church</t>
  </si>
  <si>
    <t>Tauranga St Peters Presbyterian Church</t>
  </si>
  <si>
    <t>Te Awamutu Presbyterian Church</t>
  </si>
  <si>
    <t>Te Puke St Andrews Presbyterian Church</t>
  </si>
  <si>
    <t xml:space="preserve">Tokoroa St Lukes Pacific Islanders   </t>
  </si>
  <si>
    <t>Tokoroa St Marks Presbyterian Church</t>
  </si>
  <si>
    <t>Waihi Presbyterian Church</t>
  </si>
  <si>
    <t>Albany Presbyterian Church</t>
  </si>
  <si>
    <t>Auckland - Chinese Presbyterian Church</t>
  </si>
  <si>
    <t xml:space="preserve">Auckland Central Newton Pacific Islanders </t>
  </si>
  <si>
    <t>Auckland Central Symonds St St Andrews First Presbyterian</t>
  </si>
  <si>
    <t>Auckland Korean Presbyterian Church of Auckland</t>
  </si>
  <si>
    <t>Auckland Lords Church of Auckland (Korean)</t>
  </si>
  <si>
    <t>Onewa Christian Community</t>
  </si>
  <si>
    <t>Auckland Wellesley St St James Church</t>
  </si>
  <si>
    <t>Dissolved 30/01/2022</t>
  </si>
  <si>
    <t>Belmont St Margarets Presbyterian Church</t>
  </si>
  <si>
    <t>Birkenhead - St Andrew's Presbyterian Church</t>
  </si>
  <si>
    <t>Blockhouse Bay Iona Presbyterian Church</t>
  </si>
  <si>
    <t>Browns Bay Torbay Presbyterian Parish</t>
  </si>
  <si>
    <t>Clevedon Presbyterian Church of Clevedon</t>
  </si>
  <si>
    <t>Crossroads - Mangatangi</t>
  </si>
  <si>
    <t>Dargaville St Andrews Presbyterian Church</t>
  </si>
  <si>
    <t>Drury Presbyterian Parish</t>
  </si>
  <si>
    <t>Ellerslie Mt Wellington St Peters Presbyterian Church</t>
  </si>
  <si>
    <t>Forrest Hill Presbyterian Church</t>
  </si>
  <si>
    <t>Glendowie Presbyterian Church</t>
  </si>
  <si>
    <t>Glenfield Community Church</t>
  </si>
  <si>
    <t>Merged: Glenfield Presbyterian Church, North Shore Korean Church</t>
  </si>
  <si>
    <t>Greenlane Presbyterian Church</t>
  </si>
  <si>
    <t>Greyfriars Eden Epsom Presbyterian Church</t>
  </si>
  <si>
    <t>Henderson St Andrews Presbyterian Church</t>
  </si>
  <si>
    <t>Hibiscus Coast Parish</t>
  </si>
  <si>
    <t>Hillsborough St Davids In the Fields Church</t>
  </si>
  <si>
    <t>Hope Whangarei</t>
  </si>
  <si>
    <t>Howick St Andrews Presbyterian Church</t>
  </si>
  <si>
    <t>Kohimarama Presbyterian Church</t>
  </si>
  <si>
    <t>Mahurangi St Columbas Presbyterian Church</t>
  </si>
  <si>
    <t>Mairangi And Castor Bays Presbyterian Church</t>
  </si>
  <si>
    <t>Mangere East St Marks Presbyterian Church</t>
  </si>
  <si>
    <t xml:space="preserve">Mangere Pacific Islanders </t>
  </si>
  <si>
    <t>Mangere Presbyterian Church</t>
  </si>
  <si>
    <t>Manurewa St Andrews Presbyterian Church</t>
  </si>
  <si>
    <t>Manurewa St Pauls Presbyterian Church</t>
  </si>
  <si>
    <t>Massey Riverhead Presbyterian Church</t>
  </si>
  <si>
    <t>Mt Albert Presbyterian Church</t>
  </si>
  <si>
    <t>Mt Roskill St Johns Presbyterian Church</t>
  </si>
  <si>
    <t>Northcote St Aidans Presbyterian Church</t>
  </si>
  <si>
    <t>Onehunga Presbyterian Samoan Church</t>
  </si>
  <si>
    <t>Orakei Presbyterian Church</t>
  </si>
  <si>
    <t>Otahuhu St Andrews Presbyterian Church</t>
  </si>
  <si>
    <t xml:space="preserve">Owairaka Pacific Islanders </t>
  </si>
  <si>
    <t>Papakura &amp; Districts First Presbyterian Church</t>
  </si>
  <si>
    <t>Papakura East Presbyterian Church</t>
  </si>
  <si>
    <t>Papakura Pacific Islanders</t>
  </si>
  <si>
    <t>Papatoetoe St Johns &amp; St Philips Church</t>
  </si>
  <si>
    <t>Papatoetoe St Martins Presbyterian Church</t>
  </si>
  <si>
    <t>Pohutukawa Coast Presbyterian Church</t>
  </si>
  <si>
    <t>Ponsonby St Stephens Presbyterian Church</t>
  </si>
  <si>
    <t>Pukekohe St James Presbyterian Church</t>
  </si>
  <si>
    <t>Remuera Somervell Memorial Presbyterian Church</t>
  </si>
  <si>
    <t>Remuera St Lukes Presbyterian Church</t>
  </si>
  <si>
    <t>Ruawai Presbyterian Church-New Parish</t>
  </si>
  <si>
    <t>South Kaipara Presbyterian Church</t>
  </si>
  <si>
    <t>St Columba at Botany Presbyrerian Church</t>
  </si>
  <si>
    <t>St Heliers Presbyterian Church</t>
  </si>
  <si>
    <t>Taiwanese Auckland Presbyterian Church</t>
  </si>
  <si>
    <t>Takapuna St George's Presbyterian Church</t>
  </si>
  <si>
    <t>Te Atatu St Giles Presbyterian Church</t>
  </si>
  <si>
    <t>Te Kauwhata St Andrews Presbyterian Church</t>
  </si>
  <si>
    <t>Titirangi Presbyterian Church</t>
  </si>
  <si>
    <t>Waiheke Island St Pauls Presbyterian Church</t>
  </si>
  <si>
    <t>Waipu Presbyterian Church</t>
  </si>
  <si>
    <t>Avondale Pacific Island Presbyterian Church</t>
  </si>
  <si>
    <t>Ekalesia Kelisiano Niutao Tuvalu Presbyterian Church</t>
  </si>
  <si>
    <t xml:space="preserve">Glen Eden Pacific Islanders </t>
  </si>
  <si>
    <t xml:space="preserve">Glenfield Pacific Islanders </t>
  </si>
  <si>
    <t>Grey Lynn Presbyterian Church</t>
  </si>
  <si>
    <t xml:space="preserve">Henderson Pacific Islanders </t>
  </si>
  <si>
    <t>Manukau Pacific Islanders Samoan</t>
  </si>
  <si>
    <t>Mt Eden Pacific Islanders</t>
  </si>
  <si>
    <t xml:space="preserve">Niue Takanini Pacific Island Presbyterian Church </t>
  </si>
  <si>
    <t xml:space="preserve">Otara Pacific Islanders </t>
  </si>
  <si>
    <t>Parnell Knox Presbyterian Church</t>
  </si>
  <si>
    <t>Ranui Pacific Islanders</t>
  </si>
  <si>
    <t>Satauro Pacific Islands Presbyterian Church Wiri</t>
  </si>
  <si>
    <t xml:space="preserve">Tamaki Pacific Islanders </t>
  </si>
  <si>
    <t>Balclutha Presbyterian</t>
  </si>
  <si>
    <t>Central Southland Presbyterian</t>
  </si>
  <si>
    <t>Clinton Presbyterian Church</t>
  </si>
  <si>
    <t>Clutha Valley</t>
  </si>
  <si>
    <t>Coastal Unity Parish</t>
  </si>
  <si>
    <t>Cromwell Presbyterian Parish</t>
  </si>
  <si>
    <t>Dunedin Chinese Presbyterian Church</t>
  </si>
  <si>
    <t>Dunedin First Church of Otago</t>
  </si>
  <si>
    <t>Dunedin Knox Presbyterian Church</t>
  </si>
  <si>
    <t>Dunedin South Presbyterian Church</t>
  </si>
  <si>
    <t>East Taieri Presbyterian Church</t>
  </si>
  <si>
    <t>Edendale Presbyterian Church</t>
  </si>
  <si>
    <t>Flagstaff Presbyterian Church</t>
  </si>
  <si>
    <t>Gore Calvin Presbyterian Church</t>
  </si>
  <si>
    <t>Gore St Andrews Presbyterian Church</t>
  </si>
  <si>
    <t>Heriot Presbyterian Church</t>
  </si>
  <si>
    <t>Highgate Presbyterian  Parish</t>
  </si>
  <si>
    <t>Invercargill First Church</t>
  </si>
  <si>
    <t>Invercargill Knox Presbyterian</t>
  </si>
  <si>
    <t xml:space="preserve">Invercargill Richmond Grove </t>
  </si>
  <si>
    <t>Invercargill St Andrews</t>
  </si>
  <si>
    <t>Invercargill St Davids</t>
  </si>
  <si>
    <t>Invercargill St Pauls</t>
  </si>
  <si>
    <t>Invercargill St Stephens</t>
  </si>
  <si>
    <t>Kaikorai Presbyterian Church</t>
  </si>
  <si>
    <t>Knapdale Waikaka</t>
  </si>
  <si>
    <t>Kurow Presbyterian Parish</t>
  </si>
  <si>
    <t>Lawrence  Waitahuna</t>
  </si>
  <si>
    <t>Leith Valley St Stephens Presbyterian Church</t>
  </si>
  <si>
    <t>Limestone Plains</t>
  </si>
  <si>
    <t>Lumsden Balfour Kingston</t>
  </si>
  <si>
    <t>Maniototo Presbyterian Parish</t>
  </si>
  <si>
    <t>Mataura Presbyterian Church</t>
  </si>
  <si>
    <t>Maungatua Presbyterian Church</t>
  </si>
  <si>
    <t>Mornington Presbyterian Church</t>
  </si>
  <si>
    <t>Mosgiel North Taieri Presbyterian Church</t>
  </si>
  <si>
    <t>Mossburn</t>
  </si>
  <si>
    <t>North Dunedin Pacific Island Presbyterian</t>
  </si>
  <si>
    <t>Oamaru - St Paul's Maheno Otepopo Presbyterian Church</t>
  </si>
  <si>
    <t>Oban Presbyterian Church</t>
  </si>
  <si>
    <t>Opoho Presbyterian Church</t>
  </si>
  <si>
    <t>Owaka</t>
  </si>
  <si>
    <t>Palmerston Dunback Presbyterian Parish</t>
  </si>
  <si>
    <t>Pine Hill St Marks Presbyterian Church</t>
  </si>
  <si>
    <t>Dissolved 25/03/2022</t>
  </si>
  <si>
    <t>Port Chalmers Presbyterian Church</t>
  </si>
  <si>
    <t>Pukerau Waikaka Presbyterian Church</t>
  </si>
  <si>
    <t>Riversdale Waikaia Presbyterian Church</t>
  </si>
  <si>
    <t>St. Philip's Church, Grants Braes</t>
  </si>
  <si>
    <t>Stirling Kaitangata Lovells Flat</t>
  </si>
  <si>
    <t>Tapanui Presbyterian Church</t>
  </si>
  <si>
    <t>Te Anau Presbyterian Church</t>
  </si>
  <si>
    <t>The Blue Lagoon</t>
  </si>
  <si>
    <t>Upper Clutha Presbyterian Parish</t>
  </si>
  <si>
    <t>Waiareka Weston Presbyterian Parish</t>
  </si>
  <si>
    <t>Waiau Valley Presbyterian Parish</t>
  </si>
  <si>
    <t>Waikouaiti Karitane Presbyterian Parish</t>
  </si>
  <si>
    <t>Waitaki Presbyterian Parish</t>
  </si>
  <si>
    <t>Wakatipu Community Presbyterian Church</t>
  </si>
  <si>
    <t>Wallacetown Presbyterian Church</t>
  </si>
  <si>
    <t>Windsor Presbyterian Parish</t>
  </si>
  <si>
    <t>Woodlands Presbyterian Church</t>
  </si>
  <si>
    <t>Wyndham Presbyterian Church</t>
  </si>
  <si>
    <t>Auckland Maori Pastorate</t>
  </si>
  <si>
    <t>Heretaunga Maori Pastorate</t>
  </si>
  <si>
    <t>Nuhaka-Wairoa Maori Pastorate</t>
  </si>
  <si>
    <t>Opotiki Maori Pastorate</t>
  </si>
  <si>
    <t>Putauaki Maori Pastorate</t>
  </si>
  <si>
    <t>Rotorua Maori Pastorate</t>
  </si>
  <si>
    <t>Ruatahuna Maori Pastorate</t>
  </si>
  <si>
    <t>Southern Urewera Maori Pastorate</t>
  </si>
  <si>
    <t>Tai Tokerau Maori Pastorate</t>
  </si>
  <si>
    <t>Taneatua Maori Pastorate</t>
  </si>
  <si>
    <t>Taumarunui Maori Pastorate</t>
  </si>
  <si>
    <t>Waimana Maori Pastorate</t>
  </si>
  <si>
    <t>Wellington Maori Pastorate</t>
  </si>
  <si>
    <t>Whakatane Maori Pastorate</t>
  </si>
  <si>
    <t>Murupara St Marks Presbyterian Church</t>
  </si>
  <si>
    <t>PLEASE NOTE: THESE FINANCIAL STATISTICS ARE FROM PRIOR YEARS</t>
  </si>
  <si>
    <t>at 30 June 2023</t>
  </si>
  <si>
    <t>FINANCIAL STATISTICS 30 JUNE 2023 - ALL PRESBYTERIES</t>
  </si>
  <si>
    <t>TOTAL 2023</t>
  </si>
  <si>
    <t>2023 as % of 2022</t>
  </si>
  <si>
    <t>FINANCIAL STATISTICS 30 JUNE 2023 - ALPINE PRESBYTERY</t>
  </si>
  <si>
    <t>Total 2023</t>
  </si>
  <si>
    <t>FINANCIAL STATISTICS 30 JUNE 2023 - PRESBYTERY CENTRAL</t>
  </si>
  <si>
    <t>FINANCIAL STATISTICS 30 JUNE 2023 - KAIMAI PRESBYTERY</t>
  </si>
  <si>
    <t>FINANCIAL STATISTICS 30 JUNE 2023 - NORTHERN PRESBYTERY</t>
  </si>
  <si>
    <t>FINANCIAL STATISTICS 30 JUNE 2023 - PACIFIC PRESBYTERY</t>
  </si>
  <si>
    <t>FINANCIAL STATISTICS 30 JUNE 2023 - SOUTHERN PRESBYTERY</t>
  </si>
  <si>
    <t>FINANCIAL STATISTICS 30 JUNE 2023 - TE AKA PUAHO</t>
  </si>
  <si>
    <t>Y</t>
  </si>
  <si>
    <t>Eastern Bay of Plenty Parish Presviously Whakatane Presbyterian</t>
  </si>
  <si>
    <t>Dissolved</t>
  </si>
  <si>
    <t>Column1</t>
  </si>
  <si>
    <t>2023 Statistics Returned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</si>
</sst>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General_)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urier"/>
      <family val="3"/>
    </font>
    <font>
      <sz val="11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sz val="48"/>
      <name val="Arial"/>
      <family val="2"/>
    </font>
    <font>
      <sz val="28"/>
      <name val="Calibri"/>
      <family val="2"/>
      <scheme val="minor"/>
    </font>
    <font>
      <b/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ck">
        <color rgb="FF00B050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Alignment="1">
      <alignment vertical="center" wrapText="1"/>
    </xf>
    <xf numFmtId="1" fontId="3" fillId="0" borderId="0" xfId="3" applyNumberFormat="1" applyFont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4" fillId="0" borderId="0" xfId="3" applyNumberFormat="1" applyFont="1" applyAlignment="1">
      <alignment vertical="center" wrapText="1"/>
    </xf>
    <xf numFmtId="1" fontId="3" fillId="3" borderId="0" xfId="3" applyNumberFormat="1" applyFont="1" applyFill="1" applyAlignment="1">
      <alignment horizontal="center" vertical="center" wrapText="1"/>
    </xf>
    <xf numFmtId="1" fontId="3" fillId="2" borderId="0" xfId="3" applyNumberFormat="1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4" fillId="2" borderId="0" xfId="1" applyNumberFormat="1" applyFont="1" applyFill="1" applyBorder="1" applyProtection="1">
      <protection locked="0"/>
    </xf>
    <xf numFmtId="164" fontId="4" fillId="2" borderId="0" xfId="1" applyNumberFormat="1" applyFont="1" applyFill="1" applyBorder="1"/>
    <xf numFmtId="0" fontId="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2" fillId="0" borderId="0" xfId="0" applyFont="1"/>
    <xf numFmtId="1" fontId="0" fillId="0" borderId="0" xfId="0" applyNumberFormat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 applyAlignment="1">
      <alignment horizontal="left"/>
    </xf>
    <xf numFmtId="0" fontId="0" fillId="4" borderId="8" xfId="0" applyFill="1" applyBorder="1"/>
    <xf numFmtId="0" fontId="0" fillId="4" borderId="9" xfId="0" applyFill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6" fillId="2" borderId="0" xfId="0" applyFont="1" applyFill="1" applyAlignment="1">
      <alignment horizontal="center" vertical="center"/>
    </xf>
    <xf numFmtId="166" fontId="4" fillId="3" borderId="0" xfId="1" applyNumberFormat="1" applyFont="1" applyFill="1" applyBorder="1"/>
    <xf numFmtId="166" fontId="2" fillId="0" borderId="0" xfId="0" applyNumberFormat="1" applyFont="1"/>
    <xf numFmtId="166" fontId="3" fillId="3" borderId="0" xfId="1" applyNumberFormat="1" applyFont="1" applyFill="1" applyBorder="1"/>
    <xf numFmtId="1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0" fontId="14" fillId="0" borderId="0" xfId="0" applyFont="1"/>
    <xf numFmtId="0" fontId="19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3" fontId="12" fillId="3" borderId="0" xfId="0" applyNumberFormat="1" applyFont="1" applyFill="1"/>
    <xf numFmtId="1" fontId="18" fillId="0" borderId="0" xfId="0" applyNumberFormat="1" applyFont="1" applyAlignment="1" applyProtection="1">
      <alignment horizontal="right"/>
      <protection locked="0"/>
    </xf>
    <xf numFmtId="3" fontId="12" fillId="0" borderId="0" xfId="0" applyNumberFormat="1" applyFont="1" applyAlignment="1">
      <alignment horizontal="right"/>
    </xf>
    <xf numFmtId="9" fontId="12" fillId="0" borderId="0" xfId="2" applyFont="1" applyFill="1"/>
    <xf numFmtId="9" fontId="12" fillId="3" borderId="0" xfId="2" applyFont="1" applyFill="1"/>
    <xf numFmtId="3" fontId="0" fillId="0" borderId="0" xfId="0" applyNumberFormat="1"/>
    <xf numFmtId="3" fontId="12" fillId="2" borderId="0" xfId="0" applyNumberFormat="1" applyFont="1" applyFill="1"/>
    <xf numFmtId="9" fontId="12" fillId="2" borderId="0" xfId="2" applyFont="1" applyFill="1"/>
    <xf numFmtId="164" fontId="12" fillId="2" borderId="0" xfId="1" applyNumberFormat="1" applyFont="1" applyFill="1" applyBorder="1"/>
    <xf numFmtId="3" fontId="12" fillId="3" borderId="10" xfId="0" applyNumberFormat="1" applyFont="1" applyFill="1" applyBorder="1"/>
    <xf numFmtId="0" fontId="21" fillId="0" borderId="0" xfId="0" applyFont="1" applyAlignment="1">
      <alignment vertical="center" wrapText="1"/>
    </xf>
    <xf numFmtId="1" fontId="3" fillId="0" borderId="0" xfId="3" applyNumberFormat="1" applyFont="1" applyAlignment="1">
      <alignment vertical="center" textRotation="90" wrapText="1"/>
    </xf>
    <xf numFmtId="0" fontId="4" fillId="0" borderId="1" xfId="0" applyFont="1" applyBorder="1" applyAlignment="1">
      <alignment vertical="center" wrapText="1"/>
    </xf>
    <xf numFmtId="1" fontId="4" fillId="0" borderId="1" xfId="3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3" fontId="3" fillId="3" borderId="10" xfId="0" applyNumberFormat="1" applyFont="1" applyFill="1" applyBorder="1"/>
    <xf numFmtId="3" fontId="12" fillId="2" borderId="10" xfId="0" applyNumberFormat="1" applyFont="1" applyFill="1" applyBorder="1"/>
    <xf numFmtId="3" fontId="3" fillId="2" borderId="10" xfId="0" applyNumberFormat="1" applyFont="1" applyFill="1" applyBorder="1"/>
    <xf numFmtId="164" fontId="3" fillId="2" borderId="10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9" fontId="3" fillId="0" borderId="2" xfId="2" applyFont="1" applyFill="1" applyBorder="1" applyAlignment="1">
      <alignment horizontal="right"/>
    </xf>
    <xf numFmtId="3" fontId="3" fillId="0" borderId="1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9" fontId="3" fillId="0" borderId="1" xfId="2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9" fontId="3" fillId="0" borderId="3" xfId="2" applyFont="1" applyFill="1" applyBorder="1" applyAlignment="1">
      <alignment horizontal="right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2" fillId="0" borderId="3" xfId="0" applyFont="1" applyBorder="1"/>
    <xf numFmtId="3" fontId="12" fillId="0" borderId="10" xfId="0" applyNumberFormat="1" applyFont="1" applyBorder="1"/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/>
    </xf>
    <xf numFmtId="0" fontId="22" fillId="5" borderId="0" xfId="0" applyFont="1" applyFill="1"/>
    <xf numFmtId="0" fontId="0" fillId="5" borderId="0" xfId="0" applyFill="1"/>
    <xf numFmtId="9" fontId="12" fillId="0" borderId="10" xfId="2" applyFont="1" applyFill="1" applyBorder="1"/>
    <xf numFmtId="9" fontId="12" fillId="3" borderId="10" xfId="2" applyFont="1" applyFill="1" applyBorder="1"/>
    <xf numFmtId="9" fontId="12" fillId="2" borderId="10" xfId="2" applyFont="1" applyFill="1" applyBorder="1"/>
    <xf numFmtId="166" fontId="4" fillId="0" borderId="0" xfId="1" applyNumberFormat="1" applyFont="1" applyFill="1" applyBorder="1"/>
    <xf numFmtId="166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/>
    <xf numFmtId="0" fontId="24" fillId="0" borderId="11" xfId="0" applyFont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166" fontId="3" fillId="6" borderId="0" xfId="0" applyNumberFormat="1" applyFont="1" applyFill="1" applyAlignment="1">
      <alignment horizontal="center"/>
    </xf>
    <xf numFmtId="166" fontId="3" fillId="6" borderId="0" xfId="1" applyNumberFormat="1" applyFont="1" applyFill="1" applyBorder="1" applyAlignment="1">
      <alignment horizontal="center"/>
    </xf>
    <xf numFmtId="166" fontId="4" fillId="6" borderId="0" xfId="1" applyNumberFormat="1" applyFont="1" applyFill="1" applyBorder="1"/>
    <xf numFmtId="166" fontId="4" fillId="6" borderId="0" xfId="1" applyNumberFormat="1" applyFont="1" applyFill="1" applyBorder="1" applyProtection="1">
      <protection locked="0"/>
    </xf>
    <xf numFmtId="164" fontId="4" fillId="6" borderId="0" xfId="1" applyNumberFormat="1" applyFont="1" applyFill="1" applyBorder="1"/>
    <xf numFmtId="0" fontId="0" fillId="6" borderId="0" xfId="0" applyFill="1"/>
    <xf numFmtId="1" fontId="3" fillId="0" borderId="0" xfId="0" applyNumberFormat="1" applyFont="1"/>
    <xf numFmtId="166" fontId="3" fillId="0" borderId="0" xfId="4" applyNumberFormat="1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</cellXfs>
  <cellStyles count="5">
    <cellStyle name="Comma" xfId="1" builtinId="3"/>
    <cellStyle name="Comma 2" xfId="4" xr:uid="{936CD3ED-79F1-4C80-9234-F0EA16D8B9B4}"/>
    <cellStyle name="Normal" xfId="0" builtinId="0"/>
    <cellStyle name="Normal_STAT" xfId="3" xr:uid="{037B5856-A249-44A7-A542-5FA8EE955F9A}"/>
    <cellStyle name="Percent" xfId="2" builtinId="5"/>
  </cellStyles>
  <dxfs count="30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166" formatCode="_-* #,##0_-;\-* #,##0_-;_-* &quot;-&quot;??_-;_-@_-"/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_);_(@_)"/>
      <fill>
        <patternFill patternType="solid">
          <fgColor indexed="64"/>
          <bgColor indexed="47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_);_(@_)"/>
      <fill>
        <patternFill patternType="none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CANZShared/Finance/Finance%20Services%20Team/Statistics/2021%20Statistics/01_AA%20Calculations%20-%20Parish%20Confirmed%20Data%20(WIP)%20-%20UPDATE%20THIS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D MEMBERSHIP"/>
      <sheetName val="UPDATED FINANCIAL"/>
      <sheetName val="PIVOT (FINANCIAL)"/>
      <sheetName val="CALCULATION"/>
      <sheetName val="DATABLOCK"/>
      <sheetName val="PARISHES REMOVED"/>
      <sheetName val="TARGETS"/>
      <sheetName val="OVERVIEW"/>
      <sheetName val="Name (FINANCIAL) &quot;Y&quot;"/>
      <sheetName val="Name (FINANCIAL) &quot;N&quot;"/>
      <sheetName val="Pivot Adjusted AA"/>
      <sheetName val="Pivot Unadjusted AA"/>
      <sheetName val="Pivot Assessable Income"/>
      <sheetName val="Pivot Adj&amp;Unad AA"/>
      <sheetName val="Pivot Adj&amp;Unad AA (2)"/>
      <sheetName val="01_AA Calculations - Parish 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29DFE8-F0A0-42A9-B80A-8ECA3BAF3E74}" name="tblAlpine" displayName="tblAlpine" ref="A3:AK38" totalsRowShown="0" headerRowDxfId="304" dataDxfId="303">
  <autoFilter ref="A3:AK38" xr:uid="{15D91419-7660-4D53-9058-7FD74BA58D6C}"/>
  <sortState xmlns:xlrd2="http://schemas.microsoft.com/office/spreadsheetml/2017/richdata2" ref="A4:AJ35">
    <sortCondition ref="B3:B35"/>
  </sortState>
  <tableColumns count="37">
    <tableColumn id="1" xr3:uid="{9A325D1E-6AFF-48BC-8A87-E8BF00E1EE8A}" name="Ref" dataDxfId="302"/>
    <tableColumn id="2" xr3:uid="{C0FFF5D2-E272-4FC9-946F-6195716BE12D}" name="Presbytery" dataDxfId="301"/>
    <tableColumn id="3" xr3:uid="{06C25BDF-987A-43FB-A439-8132528039E7}" name="ID" dataDxfId="300"/>
    <tableColumn id="4" xr3:uid="{542642FE-7B76-4812-83AE-5A5C8BDD3B44}" name="Parish" dataDxfId="299"/>
    <tableColumn id="71" xr3:uid="{1EF8FB98-C802-4BA9-B508-2FE0BD40B00A}" name="Parish Status" dataDxfId="298"/>
    <tableColumn id="5" xr3:uid="{C27BFA05-0ADE-482C-93D7-44214232D23E}" name="2023 Statistics Returned (Y/N)" dataDxfId="297"/>
    <tableColumn id="6" xr3:uid="{F706E37E-7FB1-4273-867A-DA607CB27D84}" name="Offerings - Cash &amp; Envelopes" dataDxfId="296"/>
    <tableColumn id="7" xr3:uid="{2B1AF5CA-F240-497A-A6FB-3608448DFF24}" name="Charitable Appeals" dataDxfId="295"/>
    <tableColumn id="8" xr3:uid="{4A4EF4DC-03EF-46D2-B5F0-60498152D625}" name="Funds Received for Mission" dataDxfId="294"/>
    <tableColumn id="9" xr3:uid="{50892C67-5A5F-4112-90D8-F9294C4471AD}" name="Funds Received for Capital Works" dataDxfId="293"/>
    <tableColumn id="10" xr3:uid="{2E744C48-BD7A-434B-AE4F-4D41C42DF1F2}" name="Other Grants Received" dataDxfId="292"/>
    <tableColumn id="11" xr3:uid="{62969728-8CC9-4D1B-A678-D06112562506}" name="Legacies &amp; Bequests" dataDxfId="291"/>
    <tableColumn id="12" xr3:uid="{A1060D36-E158-4D5D-A066-CAE486F9DAD1}" name="Realised Capital Gain on Sale of Properties" dataDxfId="290"/>
    <tableColumn id="13" xr3:uid="{6AC76695-B0A7-4B8E-AB1F-94A20C630B1A}" name="Property Income" dataDxfId="289"/>
    <tableColumn id="14" xr3:uid="{EA4B094A-C51F-4961-ADD1-5CBB80422807}" name="Investment Income" dataDxfId="288"/>
    <tableColumn id="15" xr3:uid="{6B8B7157-31B3-46F6-8FBA-B8766EF774A7}" name="Income for Services &amp; Activities" dataDxfId="287"/>
    <tableColumn id="16" xr3:uid="{F89B4200-2A3E-4C33-BDF3-187DD1B3D842}" name="Sundry Income" dataDxfId="286"/>
    <tableColumn id="17" xr3:uid="{2116E7FB-CD2C-4B47-B50E-CFB430686FC9}" name="TOTAL RECEIPTS" dataDxfId="285"/>
    <tableColumn id="18" xr3:uid="{68C7B896-9E14-4AFF-A286-32EA22D86B9D}" name="Ministry Stipend &amp; Allowances" dataDxfId="284"/>
    <tableColumn id="19" xr3:uid="{31A211E7-8402-4343-8913-B49555C8F9FE}" name="Ministers Housing Costs" dataDxfId="283"/>
    <tableColumn id="20" xr3:uid="{F1022CAF-C4B7-4BB9-8725-A6B8055F758C}" name="Other Ministry Costs" dataDxfId="282"/>
    <tableColumn id="21" xr3:uid="{B5300D1E-E239-417B-AA80-689181F91727}" name="Other Staff Costs &amp; Expenses" dataDxfId="281"/>
    <tableColumn id="22" xr3:uid="{04D94145-8C06-49D7-ADFF-1836DF0F0836}" name="Property Expenses" dataDxfId="280"/>
    <tableColumn id="23" xr3:uid="{7E5C8E01-99FD-4B56-A3B1-1A529D69BC21}" name="Admin &amp; Office Expenses" dataDxfId="279"/>
    <tableColumn id="24" xr3:uid="{06AFA715-9612-4419-99C8-2CC741C2500D}" name="Local Mission" dataDxfId="278"/>
    <tableColumn id="25" xr3:uid="{2269B7B5-EF1E-459E-A3FD-084FBC13965F}" name="Overseas Mission" dataDxfId="277"/>
    <tableColumn id="26" xr3:uid="{FE7432D8-30B9-4435-A681-CFD6ECBDC28E}" name="Sundry Expenses" dataDxfId="276"/>
    <tableColumn id="27" xr3:uid="{7004D8C2-5146-461D-AEC9-8358222864F6}" name="TOTAL EXPENSES" dataDxfId="275"/>
    <tableColumn id="28" xr3:uid="{ECB25126-0EA1-4C73-8F61-97D23216B7B1}" name="OPERATING SURPLUS/ (DEFICIT)" dataDxfId="274">
      <calculatedColumnFormula>R4-AB4</calculatedColumnFormula>
    </tableColumn>
    <tableColumn id="29" xr3:uid="{A56C4F72-F762-4BA3-BA24-C9DB7E84D928}" name="Land &amp; Buildings" dataDxfId="273"/>
    <tableColumn id="30" xr3:uid="{122F16F9-07BF-4246-9609-E2C96E64302A}" name="Fixed Assets" dataDxfId="272"/>
    <tableColumn id="31" xr3:uid="{86323E76-B597-4EF2-A274-4C11C7797702}" name="Cash &amp; Investments" dataDxfId="271"/>
    <tableColumn id="32" xr3:uid="{7F322098-2D2A-4CB6-995F-054766C5731C}" name="Accounts Receivable &amp; Other Current Assets" dataDxfId="270"/>
    <tableColumn id="33" xr3:uid="{AB35F0B4-7955-4064-B1E9-C41CEA4EB667}" name="TOTAL ASSETS" dataDxfId="269"/>
    <tableColumn id="34" xr3:uid="{BF473198-7013-4F4D-9746-15AB28E7B595}" name="TOTAL LIABILITIES" dataDxfId="268"/>
    <tableColumn id="35" xr3:uid="{7EB9AEDE-68CF-491F-8EC6-50BE6D6C1202}" name="EQUITY" dataDxfId="267"/>
    <tableColumn id="36" xr3:uid="{02C2BCB9-BF6B-4B3A-99E3-E36CDFEE271D}" name="Column1" dataDxfId="26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D6B470-3B30-4341-957C-B163F0C47A13}" name="tblCentral" displayName="tblCentral" ref="A3:AJ52" totalsRowShown="0" headerRowDxfId="265" dataDxfId="264" tableBorderDxfId="263">
  <autoFilter ref="A3:AJ52" xr:uid="{15D91419-7660-4D53-9058-7FD74BA58D6C}"/>
  <sortState xmlns:xlrd2="http://schemas.microsoft.com/office/spreadsheetml/2017/richdata2" ref="A4:AJ49">
    <sortCondition ref="B3:B49"/>
  </sortState>
  <tableColumns count="36">
    <tableColumn id="1" xr3:uid="{5C1D7131-9D31-40A0-A4F1-1BE48C41E3B6}" name="Ref" dataDxfId="262"/>
    <tableColumn id="2" xr3:uid="{59E50E3A-BCA8-4A4D-9D65-99EEAABD00A8}" name="Presbytery" dataDxfId="261"/>
    <tableColumn id="3" xr3:uid="{17EB1B7C-7776-4D00-B6AF-81A449A5000C}" name="ID" dataDxfId="260"/>
    <tableColumn id="4" xr3:uid="{51D8AC2D-4F8F-4243-A1F5-0913F46FA2F5}" name="Parish" dataDxfId="259"/>
    <tableColumn id="71" xr3:uid="{2E4FD9B2-1624-4FC2-AC72-693C845F475C}" name="Parish Status" dataDxfId="258"/>
    <tableColumn id="5" xr3:uid="{B8F245D5-A4D6-4456-B21B-2B549BA9A328}" name="2023 Statistics Returned (Y/N)" dataDxfId="257"/>
    <tableColumn id="6" xr3:uid="{8EBFFCD0-B424-4682-B3C4-A866D46A5BAD}" name="Offerings - Cash &amp; Envelopes" dataDxfId="256"/>
    <tableColumn id="7" xr3:uid="{65A268E0-F7CE-4527-91C0-1AF100341393}" name="Charitable Appeals" dataDxfId="255"/>
    <tableColumn id="8" xr3:uid="{5E3DE637-F56D-41C8-A309-29F0D5D6793C}" name="Funds Received for Mission" dataDxfId="254"/>
    <tableColumn id="9" xr3:uid="{8C11593E-1E9E-466F-AF88-A835B71B094D}" name="Funds Received for Capital Works" dataDxfId="253"/>
    <tableColumn id="10" xr3:uid="{22D9DC2E-C14D-4C27-B643-0794AA62ADA0}" name="Other Grants Received" dataDxfId="252"/>
    <tableColumn id="11" xr3:uid="{FDF751FB-8F8B-4926-8942-D129C1AE73FA}" name="Legacies &amp; Bequests" dataDxfId="251"/>
    <tableColumn id="12" xr3:uid="{D8E7AABD-2E3B-47EE-BC21-366ECB0A2461}" name="Realised Capital Gain on Sale of Properties" dataDxfId="250"/>
    <tableColumn id="13" xr3:uid="{13963FCB-A3BD-4BED-9CF5-79703B452BF8}" name="Property Income" dataDxfId="249"/>
    <tableColumn id="14" xr3:uid="{F953423F-3733-46D1-AEDB-58A42187326F}" name="Investment Income" dataDxfId="248"/>
    <tableColumn id="15" xr3:uid="{2DAB27EE-E524-434B-9B6B-467B48033D1A}" name="Income for Services &amp; Activities" dataDxfId="247"/>
    <tableColumn id="16" xr3:uid="{C9408762-5A5D-4758-B643-EF52440C2A84}" name="Sundry Income" dataDxfId="246"/>
    <tableColumn id="17" xr3:uid="{EDB2E7C9-ECF4-4CD6-8852-E8E80EBFD570}" name="TOTAL RECEIPTS" dataDxfId="245"/>
    <tableColumn id="18" xr3:uid="{07F3D1DB-0FDA-410C-AEC0-86B40B929519}" name="Ministry Stipend &amp; Allowances" dataDxfId="244"/>
    <tableColumn id="19" xr3:uid="{DE8C6CCD-8B73-4082-ADEB-604E0ADC0F55}" name="Ministers Housing Costs" dataDxfId="243"/>
    <tableColumn id="20" xr3:uid="{6FF351D1-71EF-4F67-8955-56B15AED0353}" name="Other Ministry Costs" dataDxfId="242"/>
    <tableColumn id="21" xr3:uid="{4460D001-6953-420E-A918-2555AA0A4D1B}" name="Other Staff Costs &amp; Expenses" dataDxfId="241"/>
    <tableColumn id="22" xr3:uid="{4DF715BB-D4AD-4003-86CA-7B8A8B64D98E}" name="Property Expenses" dataDxfId="240"/>
    <tableColumn id="23" xr3:uid="{487CD48B-C78E-44F7-9DC2-E3B4FE077D13}" name="Admin &amp; Office Expenses" dataDxfId="239"/>
    <tableColumn id="24" xr3:uid="{74FCC20C-864D-422A-AADB-43FE0D7A2D36}" name="Local Mission" dataDxfId="238"/>
    <tableColumn id="25" xr3:uid="{31CB0A16-9A1A-4B71-BDE5-BEA7700FEAC2}" name="Overseas Mission" dataDxfId="237"/>
    <tableColumn id="26" xr3:uid="{2EC31FEE-E2DE-4859-87DE-A22CE4199180}" name="Sundry Expenses" dataDxfId="236"/>
    <tableColumn id="27" xr3:uid="{DB30376B-2905-4662-BB25-B1D06ABEB629}" name="TOTAL EXPENSES" dataDxfId="235"/>
    <tableColumn id="28" xr3:uid="{BAF56B5C-A1F6-4761-9EC1-42080815E8E7}" name="OPERATING SURPLUS/ (DEFICIT)" dataDxfId="234">
      <calculatedColumnFormula>R4-AB4</calculatedColumnFormula>
    </tableColumn>
    <tableColumn id="29" xr3:uid="{0F7C5460-5B89-473F-B96A-C2288C047E9A}" name="Land &amp; Buildings" dataDxfId="233"/>
    <tableColumn id="30" xr3:uid="{D42BAFC5-213B-4227-B148-A6E7B47FF00F}" name="Fixed Assets" dataDxfId="232"/>
    <tableColumn id="31" xr3:uid="{FE1786CD-08B1-42BC-85F2-60B1FDB63647}" name="Cash &amp; Investments" dataDxfId="231"/>
    <tableColumn id="32" xr3:uid="{94B20EFD-9FBE-4F41-BE93-E4C9AE9F8411}" name="Accounts Receivable &amp; Other Current Assets" dataDxfId="230"/>
    <tableColumn id="33" xr3:uid="{ACB8D3BC-3BE2-4F8C-A9BF-B9A192105B32}" name="TOTAL ASSETS" dataDxfId="229"/>
    <tableColumn id="34" xr3:uid="{B283A82B-17F2-4AB2-AD91-35CF7828FD9E}" name="TOTAL LIABILITIES" dataDxfId="228"/>
    <tableColumn id="35" xr3:uid="{43275120-BEDA-4BA4-BFFB-75F30BEFCDE0}" name="EQUITY" dataDxfId="22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390A9D-3060-438A-B9A5-104E4FDA0ACD}" name="tblKaimai" displayName="tblKaimai" ref="A3:AJ32" totalsRowShown="0" headerRowDxfId="226" dataDxfId="225">
  <autoFilter ref="A3:AJ32" xr:uid="{15D91419-7660-4D53-9058-7FD74BA58D6C}"/>
  <sortState xmlns:xlrd2="http://schemas.microsoft.com/office/spreadsheetml/2017/richdata2" ref="A4:AJ29">
    <sortCondition ref="B3:B29"/>
  </sortState>
  <tableColumns count="36">
    <tableColumn id="1" xr3:uid="{EB497FA9-67EA-4CD8-BBA7-17D624E9043C}" name="Ref" dataDxfId="224"/>
    <tableColumn id="2" xr3:uid="{DA7D7461-1612-4F99-86A3-612FBDD4581B}" name="Presbytery" dataDxfId="223"/>
    <tableColumn id="3" xr3:uid="{C16F25C4-EAA1-424C-8073-81731C663E61}" name="ID" dataDxfId="222"/>
    <tableColumn id="4" xr3:uid="{5120A12E-A067-454B-9B04-B95A5005F84E}" name="Parish" dataDxfId="221"/>
    <tableColumn id="71" xr3:uid="{0F256325-FB59-48FA-9313-1334F8753F8F}" name="Parish Status" dataDxfId="220"/>
    <tableColumn id="5" xr3:uid="{1010DB0A-CD9A-46A7-8258-C26C62A9BC7D}" name="2023 Statistics Returned (Y/N)" dataDxfId="219"/>
    <tableColumn id="6" xr3:uid="{7D2BDAAE-82D2-46E2-BBE1-96F3A0163E2B}" name="Offerings - Cash &amp; Envelopes" dataDxfId="218"/>
    <tableColumn id="7" xr3:uid="{D1F22FBE-5DB4-4F3E-AD81-53C76584C362}" name="Charitable Appeals" dataDxfId="217"/>
    <tableColumn id="8" xr3:uid="{6B04E372-9B46-41BC-99F1-2A98FC11DA25}" name="Funds Received for Mission" dataDxfId="216"/>
    <tableColumn id="9" xr3:uid="{BCBD15A0-9B21-40CA-A027-4AC84021C312}" name="Funds Received for Capital Works" dataDxfId="215"/>
    <tableColumn id="10" xr3:uid="{FC833BDD-5DE2-45EE-B97B-19A96F39AFD0}" name="Other Grants Received" dataDxfId="214"/>
    <tableColumn id="11" xr3:uid="{00DBE476-4319-41E9-9826-4AB56F1BC424}" name="Legacies &amp; Bequests" dataDxfId="213"/>
    <tableColumn id="12" xr3:uid="{1436DFAC-09E7-4E89-96F6-E8AB0E275CD9}" name="Realised Capital Gain on Sale of Properties" dataDxfId="212"/>
    <tableColumn id="13" xr3:uid="{66EB847A-99B7-4917-89C9-4532AF57CC7A}" name="Property Income" dataDxfId="211"/>
    <tableColumn id="14" xr3:uid="{31BC2801-E154-4B10-A59B-B2BA35D02EDF}" name="Investment Income" dataDxfId="210"/>
    <tableColumn id="15" xr3:uid="{DF537121-D4F1-428D-A0C7-E676225C9AF8}" name="Income for Services &amp; Activities" dataDxfId="209"/>
    <tableColumn id="16" xr3:uid="{7E277F57-E9A7-43B5-97A3-DF35706CEDCF}" name="Sundry Income" dataDxfId="208"/>
    <tableColumn id="17" xr3:uid="{DB4987BB-CB88-4F13-BAEE-2A05B0B78C31}" name="TOTAL RECEIPTS" dataDxfId="207"/>
    <tableColumn id="18" xr3:uid="{93AD6A95-230E-4FAE-A58A-3B896EBE3058}" name="Ministry Stipend &amp; Allowances" dataDxfId="206"/>
    <tableColumn id="19" xr3:uid="{D09AF3B8-70F4-4880-B982-C19043B5B5F4}" name="Ministers Housing Costs" dataDxfId="205"/>
    <tableColumn id="20" xr3:uid="{546B583E-18EC-4760-98A9-77515AAA7834}" name="Other Ministry Costs" dataDxfId="204"/>
    <tableColumn id="21" xr3:uid="{F84BDEA3-6420-4314-A2FF-60657F64CFC2}" name="Other Staff Costs &amp; Expenses" dataDxfId="203"/>
    <tableColumn id="22" xr3:uid="{146B4593-3421-40CF-9D7C-09EE6176A342}" name="Property Expenses" dataDxfId="202"/>
    <tableColumn id="23" xr3:uid="{E46F7410-20DD-4B91-9956-7873A66A7BCC}" name="Admin &amp; Office Expenses" dataDxfId="201"/>
    <tableColumn id="24" xr3:uid="{7EC01283-178A-463B-AAD9-DE6A92B464EB}" name="Local Mission" dataDxfId="200"/>
    <tableColumn id="25" xr3:uid="{030E90D6-B63A-4DAB-8E96-A09F305F08F7}" name="Overseas Mission" dataDxfId="199"/>
    <tableColumn id="26" xr3:uid="{E43E3077-F668-4DA6-A286-5D2F385A53D7}" name="Sundry Expenses" dataDxfId="198"/>
    <tableColumn id="27" xr3:uid="{C4AED504-7DBC-45E3-AC4B-C5E263E9E627}" name="TOTAL EXPENSES" dataDxfId="197"/>
    <tableColumn id="28" xr3:uid="{EBA2493F-B619-42D3-8CA0-F360CCCB515E}" name="OPERATING SURPLUS/ (DEFICIT)" dataDxfId="196">
      <calculatedColumnFormula>R4-AB4</calculatedColumnFormula>
    </tableColumn>
    <tableColumn id="29" xr3:uid="{AB083121-23FF-43CD-8E4B-7A43BBCB940E}" name="Land &amp; Buildings" dataDxfId="195"/>
    <tableColumn id="30" xr3:uid="{F78ADB39-5A0D-4726-A0AB-B4973B8FDE0D}" name="Fixed Assets" dataDxfId="194"/>
    <tableColumn id="31" xr3:uid="{23FD3914-DC8E-4798-808F-70D8DA79D436}" name="Cash &amp; Investments" dataDxfId="193"/>
    <tableColumn id="32" xr3:uid="{D3D2B14C-CB3E-4DA0-A31F-9D2583C8FA31}" name="Accounts Receivable &amp; Other Current Assets" dataDxfId="192"/>
    <tableColumn id="33" xr3:uid="{FD667E14-2EF3-49F2-9375-6B53FAAFC6D1}" name="TOTAL ASSETS" dataDxfId="191"/>
    <tableColumn id="34" xr3:uid="{EDF01175-3610-4D6C-B48D-15F36A67B5E0}" name="TOTAL LIABILITIES" dataDxfId="190"/>
    <tableColumn id="35" xr3:uid="{3B8353AF-7E22-4F72-95FD-0E6A7CACC743}" name="EQUITY" dataDxfId="189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0C14AC-6AA0-4733-9F8D-0D9B37A59962}" name="tblNorthern" displayName="tblNorthern" ref="A3:AJ70" totalsRowShown="0" headerRowDxfId="188" dataDxfId="187">
  <autoFilter ref="A3:AJ70" xr:uid="{15D91419-7660-4D53-9058-7FD74BA58D6C}"/>
  <sortState xmlns:xlrd2="http://schemas.microsoft.com/office/spreadsheetml/2017/richdata2" ref="A4:AJ67">
    <sortCondition ref="B3:B67"/>
  </sortState>
  <tableColumns count="36">
    <tableColumn id="1" xr3:uid="{81454B06-C0E8-4094-A334-3B9176BC96AD}" name="Ref" dataDxfId="186"/>
    <tableColumn id="2" xr3:uid="{ABA08E63-6425-4C8E-A3CF-021BCE634DB3}" name="Presbytery" dataDxfId="185"/>
    <tableColumn id="3" xr3:uid="{94FC2FE9-FD66-49BD-A162-02C62C6D5A2B}" name="ID" dataDxfId="184"/>
    <tableColumn id="4" xr3:uid="{BDDDB338-D5CB-48F1-8287-4EE037AE0220}" name="Parish" dataDxfId="183"/>
    <tableColumn id="71" xr3:uid="{21D7962C-F5A4-4DB3-AA18-6E0821C391CE}" name="Parish Status" dataDxfId="182"/>
    <tableColumn id="5" xr3:uid="{6D622BC8-E58B-44B4-A07A-2E931CA8FB52}" name="2023 Statistics Returned (Y/N)" dataDxfId="181"/>
    <tableColumn id="6" xr3:uid="{13A21853-0BC8-4671-AB05-B3A43D70EA95}" name="Offerings - Cash &amp; Envelopes" dataDxfId="180"/>
    <tableColumn id="7" xr3:uid="{52C9073B-2E5C-43D5-95D3-8251D3344D3F}" name="Charitable Appeals" dataDxfId="179"/>
    <tableColumn id="8" xr3:uid="{033AEE9A-7142-4F63-8B6F-62DC0BE96319}" name="Funds Received for Mission" dataDxfId="178"/>
    <tableColumn id="9" xr3:uid="{E38F4E91-1B1D-4C19-9F3F-67F7C878ED7D}" name="Funds Received for Capital Works" dataDxfId="177"/>
    <tableColumn id="10" xr3:uid="{F60A915C-2772-4CC6-808A-6DA54C40EA1F}" name="Other Grants Received" dataDxfId="176"/>
    <tableColumn id="11" xr3:uid="{628E40F3-464A-4919-9CC6-5D0839F5EC85}" name="Legacies &amp; Bequests" dataDxfId="175"/>
    <tableColumn id="12" xr3:uid="{0B41DF69-2CD8-4609-821B-F0A4D45BEED1}" name="Realised Capital Gain on Sale of Properties" dataDxfId="174"/>
    <tableColumn id="13" xr3:uid="{0C36D251-689E-4F9D-8BB3-1B24332CDE05}" name="Property Income" dataDxfId="173"/>
    <tableColumn id="14" xr3:uid="{4C0B6594-2233-4EFA-9823-3FB34DB4C8DD}" name="Investment Income" dataDxfId="172"/>
    <tableColumn id="15" xr3:uid="{8A8B8858-0568-4716-A99F-8D0F1E58CB86}" name="Income for Services &amp; Activities" dataDxfId="171"/>
    <tableColumn id="16" xr3:uid="{7937F08E-305B-4ECD-BE00-68E754084B33}" name="Sundry Income" dataDxfId="170"/>
    <tableColumn id="17" xr3:uid="{ABD0343B-6CF6-49B8-8C81-BA4503749206}" name="TOTAL RECEIPTS" dataDxfId="169"/>
    <tableColumn id="18" xr3:uid="{E47D3D13-F449-41B0-8889-450723BFE100}" name="Ministry Stipend &amp; Allowances" dataDxfId="168"/>
    <tableColumn id="19" xr3:uid="{35E81876-84C4-4D4B-BB28-83098E208A2A}" name="Ministers Housing Costs" dataDxfId="167"/>
    <tableColumn id="20" xr3:uid="{7E6DB0B2-D024-4BF8-8496-2655FCBB7751}" name="Other Ministry Costs" dataDxfId="166"/>
    <tableColumn id="21" xr3:uid="{FB9102FE-D600-40C2-BBC7-7540F5D85290}" name="Other Staff Costs &amp; Expenses" dataDxfId="165"/>
    <tableColumn id="22" xr3:uid="{60A7C377-98E8-4EA9-BA4B-27AC9ADA356E}" name="Property Expenses" dataDxfId="164"/>
    <tableColumn id="23" xr3:uid="{B46E79EE-7950-4996-B05A-86603E08F68A}" name="Admin &amp; Office Expenses" dataDxfId="163"/>
    <tableColumn id="24" xr3:uid="{DE9BDBCE-7F43-4206-9824-ADA872FA0901}" name="Local Mission" dataDxfId="162"/>
    <tableColumn id="25" xr3:uid="{D1A74287-3798-452F-B868-4FEDFA47147F}" name="Overseas Mission" dataDxfId="161"/>
    <tableColumn id="26" xr3:uid="{52727D16-2A2D-476F-977E-02B3E48ABAB8}" name="Sundry Expenses" dataDxfId="160"/>
    <tableColumn id="27" xr3:uid="{81EF2D8E-281F-4723-9EB6-38DCB9542277}" name="TOTAL EXPENSES" dataDxfId="159" dataCellStyle="Comma"/>
    <tableColumn id="28" xr3:uid="{E3DFF5A3-ADC6-47A6-9C8E-49BE21A9DD04}" name="OPERATING SURPLUS/ (DEFICIT)" dataDxfId="158" dataCellStyle="Comma">
      <calculatedColumnFormula>R4-AB4</calculatedColumnFormula>
    </tableColumn>
    <tableColumn id="29" xr3:uid="{2E4CC7F4-8590-4DE0-9634-5821D3551D25}" name="Land &amp; Buildings" dataDxfId="157"/>
    <tableColumn id="30" xr3:uid="{C5C57B7A-C137-4CE5-A710-D0497A917997}" name="Fixed Assets" dataDxfId="156"/>
    <tableColumn id="31" xr3:uid="{9F9163E0-BC09-4EA5-82FA-E590DA189A11}" name="Cash &amp; Investments" dataDxfId="155"/>
    <tableColumn id="32" xr3:uid="{AFB2FDD1-EE72-4BBD-9129-96B706964FF4}" name="Accounts Receivable &amp; Other Current Assets" dataDxfId="154"/>
    <tableColumn id="33" xr3:uid="{4622495F-A457-4C02-81A2-1FD5C229B5FD}" name="TOTAL ASSETS" dataDxfId="153" dataCellStyle="Comma"/>
    <tableColumn id="34" xr3:uid="{97EFB665-5C49-4F22-943D-6FFC5D314C59}" name="TOTAL LIABILITIES" dataDxfId="152"/>
    <tableColumn id="35" xr3:uid="{3954E372-1B3A-47B2-A996-9306F409B825}" name="EQUITY" dataDxfId="151" dataCellStyle="Comma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F794BC2-B6AC-4409-A407-765CEA1A7154}" name="tblPacific" displayName="tblPacific" ref="A3:AJ20" totalsRowShown="0" headerRowDxfId="150" dataDxfId="149">
  <autoFilter ref="A3:AJ20" xr:uid="{15D91419-7660-4D53-9058-7FD74BA58D6C}"/>
  <sortState xmlns:xlrd2="http://schemas.microsoft.com/office/spreadsheetml/2017/richdata2" ref="A4:AJ17">
    <sortCondition ref="B3:B17"/>
  </sortState>
  <tableColumns count="36">
    <tableColumn id="1" xr3:uid="{6E6F9F17-86B7-4BAD-96F5-A1B66620190A}" name="Ref" dataDxfId="148"/>
    <tableColumn id="2" xr3:uid="{5D40F312-00DC-4445-A87E-524670D106DB}" name="Presbytery" dataDxfId="147"/>
    <tableColumn id="3" xr3:uid="{8375FB6D-89C4-406C-9401-C2F67378709D}" name="ID" dataDxfId="146"/>
    <tableColumn id="4" xr3:uid="{E018E542-305E-46EC-B8F4-CE32ABB534A4}" name="Parish" dataDxfId="145"/>
    <tableColumn id="71" xr3:uid="{D68AB047-25D3-41A7-8095-508BD51FF792}" name="Parish Status" dataDxfId="144"/>
    <tableColumn id="5" xr3:uid="{C5291658-3719-4CFB-A4C1-D54402F3D3C5}" name="2023 Statistics Returned (Y/N)" dataDxfId="143" dataCellStyle="Comma"/>
    <tableColumn id="6" xr3:uid="{A2455B64-2BBF-4A1F-A238-604568838A67}" name="Offerings - Cash &amp; Envelopes" dataDxfId="142" dataCellStyle="Comma"/>
    <tableColumn id="7" xr3:uid="{25A49264-5807-4173-8627-546D6733FCC0}" name="Charitable Appeals" dataDxfId="141" dataCellStyle="Comma"/>
    <tableColumn id="8" xr3:uid="{880380CB-0B65-4CDF-9069-C58D351C3C4F}" name="Funds Received for Mission" dataDxfId="140" dataCellStyle="Comma"/>
    <tableColumn id="9" xr3:uid="{C9814686-669A-4893-986E-15C4E8887A6B}" name="Funds Received for Capital Works" dataDxfId="139" dataCellStyle="Comma"/>
    <tableColumn id="10" xr3:uid="{32F5C47F-991A-4363-BB18-13DC5C25DAE9}" name="Other Grants Received" dataDxfId="138" dataCellStyle="Comma"/>
    <tableColumn id="11" xr3:uid="{7B576180-9B4D-4BA8-B909-3DF7D564F8F1}" name="Legacies &amp; Bequests" dataDxfId="137" dataCellStyle="Comma"/>
    <tableColumn id="12" xr3:uid="{BAD10DE5-E9B1-46A9-8E00-042654EA333F}" name="Realised Capital Gain on Sale of Properties" dataDxfId="136" dataCellStyle="Comma"/>
    <tableColumn id="13" xr3:uid="{F9C77889-5598-4F12-8465-222F6043C2E6}" name="Property Income" dataDxfId="135" dataCellStyle="Comma"/>
    <tableColumn id="14" xr3:uid="{9229BEB7-B0A4-442F-8FA7-7DC059A1595D}" name="Investment Income" dataDxfId="134" dataCellStyle="Comma"/>
    <tableColumn id="15" xr3:uid="{668D31B0-E806-4F3F-8BA8-E0199E6E5F3F}" name="Income for Services &amp; Activities" dataDxfId="133" dataCellStyle="Comma"/>
    <tableColumn id="16" xr3:uid="{0BF7E121-5BBD-4842-9AEF-AEFC4AE6A35A}" name="Sundry Income" dataDxfId="132" dataCellStyle="Comma"/>
    <tableColumn id="17" xr3:uid="{7D672ECB-7708-4450-AD51-75496E7DD164}" name="TOTAL RECEIPTS" dataDxfId="131" dataCellStyle="Comma"/>
    <tableColumn id="18" xr3:uid="{571AB157-4185-49FA-9FBB-414FCD18E111}" name="Ministry Stipend &amp; Allowances" dataDxfId="130"/>
    <tableColumn id="19" xr3:uid="{F1BD420B-FB54-47C3-BECA-D63A0839EB8A}" name="Ministers Housing Costs" dataDxfId="129"/>
    <tableColumn id="20" xr3:uid="{714A16C1-3C44-45C9-9E74-D118408B5B96}" name="Other Ministry Costs" dataDxfId="128"/>
    <tableColumn id="21" xr3:uid="{EF253920-1678-4FA0-A420-810666E29504}" name="Other Staff Costs &amp; Expenses" dataDxfId="127"/>
    <tableColumn id="22" xr3:uid="{914EC348-FEFD-4D0D-B238-1395B5517AE9}" name="Property Expenses" dataDxfId="126"/>
    <tableColumn id="23" xr3:uid="{CE3CDB52-50C3-4E8F-83F8-4A3DBA58C00D}" name="Admin &amp; Office Expenses" dataDxfId="125"/>
    <tableColumn id="24" xr3:uid="{0C16EBE9-1D91-4842-AE6C-D5B867F0693D}" name="Local Mission" dataDxfId="124"/>
    <tableColumn id="25" xr3:uid="{7E1610D6-10BE-4CE9-81F3-679EE9922510}" name="Overseas Mission" dataDxfId="123"/>
    <tableColumn id="26" xr3:uid="{52A9D66C-32C0-4FE8-A67A-F946FBA4CF3B}" name="Sundry Expenses" dataDxfId="122"/>
    <tableColumn id="27" xr3:uid="{9FA17649-2F5E-4E25-AF9E-606E177CF80E}" name="TOTAL EXPENSES" dataDxfId="121" dataCellStyle="Comma"/>
    <tableColumn id="28" xr3:uid="{FFC86BBD-823B-4C1D-BB0D-331FFE587ABF}" name="OPERATING SURPLUS/ (DEFICIT)" dataDxfId="120" dataCellStyle="Comma">
      <calculatedColumnFormula>R4-AB4</calculatedColumnFormula>
    </tableColumn>
    <tableColumn id="29" xr3:uid="{D178A7B5-9B0F-4EA4-A32B-872BD97EE354}" name="Land &amp; Buildings" dataDxfId="119"/>
    <tableColumn id="30" xr3:uid="{CD4A4759-E007-489F-9A17-F93BD1EB47B4}" name="Fixed Assets" dataDxfId="118"/>
    <tableColumn id="31" xr3:uid="{5E40F758-3C79-436A-AE54-CC83EF9A171D}" name="Cash &amp; Investments" dataDxfId="117"/>
    <tableColumn id="32" xr3:uid="{709A14A2-4EEF-47FE-A54A-9C7D6E1853C3}" name="Accounts Receivable &amp; Other Current Assets" dataDxfId="116"/>
    <tableColumn id="33" xr3:uid="{6233EB5A-DCE7-47F8-A1FB-A302A42AFACD}" name="TOTAL ASSETS" dataDxfId="115"/>
    <tableColumn id="34" xr3:uid="{4B3BE679-C389-4CFC-8877-93A095503D01}" name="TOTAL LIABILITIES" dataDxfId="114"/>
    <tableColumn id="35" xr3:uid="{1F68235E-0965-47F3-87FE-4AE013F4BC1A}" name="EQUITY" dataDxfId="113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F80282-790D-43B1-BF75-D2BF60DBEE89}" name="tblSouthern" displayName="tblSouthern" ref="A3:AJ68" totalsRowShown="0" headerRowDxfId="112" dataDxfId="111">
  <autoFilter ref="A3:AJ68" xr:uid="{15D91419-7660-4D53-9058-7FD74BA58D6C}"/>
  <sortState xmlns:xlrd2="http://schemas.microsoft.com/office/spreadsheetml/2017/richdata2" ref="A4:AJ65">
    <sortCondition descending="1" ref="B3:B65"/>
  </sortState>
  <tableColumns count="36">
    <tableColumn id="1" xr3:uid="{09DA2602-0B13-4AA4-ADE8-C4480018E63D}" name="Ref" dataDxfId="110"/>
    <tableColumn id="2" xr3:uid="{2AB2004E-2E3F-4989-80BA-7E67C59FD54F}" name="Presbytery" dataDxfId="109"/>
    <tableColumn id="3" xr3:uid="{38607C93-713C-4F9F-9367-978ABC680E20}" name="ID" dataDxfId="108"/>
    <tableColumn id="4" xr3:uid="{18D1D83C-C6C4-4519-BE8B-8CA11EFA0AC3}" name="Parish" dataDxfId="107"/>
    <tableColumn id="71" xr3:uid="{8C6E4FDB-A9D2-4722-A077-1CC7EF3A2159}" name="Parish Status" dataDxfId="106"/>
    <tableColumn id="5" xr3:uid="{2FF5643C-C704-463B-965D-6C18F95CAE72}" name="2023 Statistics Returned (Y/N)" dataDxfId="105"/>
    <tableColumn id="6" xr3:uid="{FF141287-38BC-4770-B3EA-82C6B5CE864A}" name="Offerings - Cash &amp; Envelopes" dataDxfId="104" dataCellStyle="Comma"/>
    <tableColumn id="7" xr3:uid="{43E4772D-803A-425D-A0D1-FF421D236777}" name="Charitable Appeals" dataDxfId="103" dataCellStyle="Comma"/>
    <tableColumn id="8" xr3:uid="{5A190CD5-309A-4460-ACDE-D697006A20D3}" name="Funds Received for Mission" dataDxfId="102" dataCellStyle="Comma"/>
    <tableColumn id="9" xr3:uid="{E0BC7693-94FA-4B1D-98DE-979942F20907}" name="Funds Received for Capital Works" dataDxfId="101" dataCellStyle="Comma"/>
    <tableColumn id="10" xr3:uid="{5DAB1A6D-C571-4236-9446-9D54274F6872}" name="Other Grants Received" dataDxfId="100" dataCellStyle="Comma"/>
    <tableColumn id="11" xr3:uid="{D52110D5-8B52-43FB-B18E-B5BD1D8E9A84}" name="Legacies &amp; Bequests" dataDxfId="99" dataCellStyle="Comma"/>
    <tableColumn id="12" xr3:uid="{6C22A0DA-5251-45B4-92E7-F150C1CED3B7}" name="Realised Capital Gain on Sale of Properties" dataDxfId="98" dataCellStyle="Comma"/>
    <tableColumn id="13" xr3:uid="{48B377ED-F07B-4B58-907B-9569B24BB799}" name="Property Income" dataDxfId="97" dataCellStyle="Comma"/>
    <tableColumn id="14" xr3:uid="{3B8FC02A-CDFB-4E26-A558-042D1271B389}" name="Investment Income" dataDxfId="96" dataCellStyle="Comma"/>
    <tableColumn id="15" xr3:uid="{7A0C7457-10CD-4C9F-AE4E-E3D3A1AF33B5}" name="Income for Services &amp; Activities" dataDxfId="95" dataCellStyle="Comma"/>
    <tableColumn id="16" xr3:uid="{6FFF9D33-581A-48A5-AF05-3F19C979FA39}" name="Sundry Income" dataDxfId="94" dataCellStyle="Comma"/>
    <tableColumn id="17" xr3:uid="{EB84694F-16DE-4848-BB6F-550B026C8EEA}" name="TOTAL RECEIPTS" dataDxfId="93" dataCellStyle="Comma"/>
    <tableColumn id="18" xr3:uid="{04FA9036-C678-4786-B754-DC7E49958A42}" name="Ministry Stipend &amp; Allowances" dataDxfId="92"/>
    <tableColumn id="19" xr3:uid="{416C7737-D124-44E6-8226-23FE9F5F5435}" name="Ministers Housing Costs" dataDxfId="91"/>
    <tableColumn id="20" xr3:uid="{49E95BDD-7D3D-40B6-8980-5695D6CF9D2F}" name="Other Ministry Costs" dataDxfId="90"/>
    <tableColumn id="21" xr3:uid="{0785B14F-DCF8-4B79-9725-434D8075E734}" name="Other Staff Costs &amp; Expenses" dataDxfId="89"/>
    <tableColumn id="22" xr3:uid="{2001DD1A-A744-402E-9FD8-2CF2F616E87E}" name="Property Expenses" dataDxfId="88"/>
    <tableColumn id="23" xr3:uid="{E9BA9C37-96EA-496A-9D4B-D8133AB8F7B6}" name="Admin &amp; Office Expenses" dataDxfId="87"/>
    <tableColumn id="24" xr3:uid="{49A48B92-62D7-4010-B229-E66A5ABCF08B}" name="Local Mission" dataDxfId="86"/>
    <tableColumn id="25" xr3:uid="{FF688BC6-5BF1-4871-B846-59B5A5578B86}" name="Overseas Mission" dataDxfId="85"/>
    <tableColumn id="26" xr3:uid="{8F5ABE0D-3FF2-4AAC-8CCC-056A9789CFE6}" name="Sundry Expenses" dataDxfId="84"/>
    <tableColumn id="27" xr3:uid="{A400C987-9197-4F30-BCB0-06E846968702}" name="TOTAL EXPENSES" dataDxfId="83" dataCellStyle="Comma"/>
    <tableColumn id="28" xr3:uid="{4352101C-3F04-4FAD-9A66-0987BD3096F3}" name="OPERATING SURPLUS/ (DEFICIT)" dataDxfId="82" dataCellStyle="Comma">
      <calculatedColumnFormula>R4-AB4</calculatedColumnFormula>
    </tableColumn>
    <tableColumn id="29" xr3:uid="{D749CC86-FF9C-43CC-8C50-FD1C123CB2BF}" name="Land &amp; Buildings" dataDxfId="81"/>
    <tableColumn id="30" xr3:uid="{3CAABC3D-1C46-47C3-9F0B-8BD8B5758C6F}" name="Fixed Assets" dataDxfId="80"/>
    <tableColumn id="31" xr3:uid="{249CAC39-1F1C-45B5-BFDB-FDAEE4EEA8C6}" name="Cash &amp; Investments" dataDxfId="79"/>
    <tableColumn id="32" xr3:uid="{A6C7FC77-10A4-46AB-B4A6-3FAD0D1EF799}" name="Accounts Receivable &amp; Other Current Assets" dataDxfId="78"/>
    <tableColumn id="33" xr3:uid="{6373D909-1D63-4188-838E-4F71B5A238F9}" name="TOTAL ASSETS" dataDxfId="77" dataCellStyle="Comma"/>
    <tableColumn id="34" xr3:uid="{4AB5BF13-D061-452F-88BC-7D4D9EE7E786}" name="TOTAL LIABILITIES" dataDxfId="76"/>
    <tableColumn id="35" xr3:uid="{5E2A058A-1F3F-484F-90A8-58E00EC17A13}" name="EQUITY" dataDxfId="75" dataCellStyle="Comma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ABBBA6-4752-4631-9C32-1C6041919CB6}" name="tblTeAkaPuaho" displayName="tblTeAkaPuaho" ref="A3:AJ21" totalsRowShown="0" headerRowDxfId="74" dataDxfId="73" totalsRowDxfId="72">
  <autoFilter ref="A3:AJ21" xr:uid="{BBCF1398-3B8B-41F7-A63F-88D169779AFE}"/>
  <tableColumns count="36">
    <tableColumn id="1" xr3:uid="{4E15A6A9-B7B3-46E1-87FC-C5BE91D6DC76}" name="Ref" dataDxfId="71" totalsRowDxfId="70">
      <calculatedColumnFormula>A3+1</calculatedColumnFormula>
    </tableColumn>
    <tableColumn id="2" xr3:uid="{BE5CB058-E614-4082-A64B-002695D41FD2}" name="Presbytery" dataDxfId="69" totalsRowDxfId="68"/>
    <tableColumn id="3" xr3:uid="{742FB895-9439-4F66-A217-FBC51377A181}" name="ID" dataDxfId="67" totalsRowDxfId="66"/>
    <tableColumn id="4" xr3:uid="{3B53E674-36EC-4EC4-B6DF-11583255EF9C}" name="Parish" dataDxfId="65" totalsRowDxfId="64"/>
    <tableColumn id="71" xr3:uid="{DC292C9C-965F-4791-85A2-C02131253A70}" name="Parish Status" dataDxfId="63" totalsRowDxfId="62"/>
    <tableColumn id="5" xr3:uid="{D99519A0-9CF5-496E-80EC-DB0D454B07B5}" name="2023 Statistics Returned (Y/N)" dataDxfId="61" totalsRowDxfId="60"/>
    <tableColumn id="6" xr3:uid="{CB68E15E-0987-4ACE-B26A-AD21EA33672B}" name="Offerings - Cash &amp; Envelopes" dataDxfId="59" totalsRowDxfId="58"/>
    <tableColumn id="7" xr3:uid="{96D454B7-CAAE-46B7-BF3D-85A004D2F9A5}" name="Charitable Appeals" dataDxfId="57" totalsRowDxfId="56"/>
    <tableColumn id="8" xr3:uid="{8208F7FF-AC31-4990-BD90-006478F201D3}" name="Funds Received for Mission" dataDxfId="55" totalsRowDxfId="54"/>
    <tableColumn id="9" xr3:uid="{DD3584BD-6520-4BCD-9B1F-7DA2613F4606}" name="Funds Received for Capital Works" dataDxfId="53" totalsRowDxfId="52"/>
    <tableColumn id="10" xr3:uid="{371372B1-94D5-43B3-8F70-B2855D7A9C4B}" name="Other Grants Received" dataDxfId="51" totalsRowDxfId="50"/>
    <tableColumn id="11" xr3:uid="{FC4A426A-8146-4321-8706-ACE41E5727D4}" name="Legacies &amp; Bequests" dataDxfId="49" totalsRowDxfId="48"/>
    <tableColumn id="12" xr3:uid="{02E0C1FE-5C65-41B9-91F8-D7E4B95BD976}" name="Realised Capital Gain on Sale of Properties" dataDxfId="47" totalsRowDxfId="46"/>
    <tableColumn id="13" xr3:uid="{77D63946-2ECB-46AB-94C6-DAD592919F71}" name="Property Income" dataDxfId="45" totalsRowDxfId="44"/>
    <tableColumn id="14" xr3:uid="{59661048-879B-4FC0-B93F-9F0D5D444E00}" name="Investment Income" dataDxfId="43" totalsRowDxfId="42"/>
    <tableColumn id="15" xr3:uid="{E2CEB140-AA4C-4643-85A9-6B221F2BECBD}" name="Income for Services &amp; Activities" dataDxfId="41" totalsRowDxfId="40"/>
    <tableColumn id="16" xr3:uid="{8152E92B-8A9A-4065-852B-D7BFCF383606}" name="Sundry Income" dataDxfId="39" totalsRowDxfId="38"/>
    <tableColumn id="17" xr3:uid="{29E1D1CC-6F53-4E20-A928-FB3457AB980C}" name="TOTAL RECEIPTS" dataDxfId="37" totalsRowDxfId="36"/>
    <tableColumn id="18" xr3:uid="{C2859B90-D885-46F0-9C80-A23883B53700}" name="Ministry Stipend &amp; Allowances" dataDxfId="35" totalsRowDxfId="34" dataCellStyle="Comma"/>
    <tableColumn id="19" xr3:uid="{ED5B639D-4CFB-4667-A9DE-6263B4445E94}" name="Ministers Housing Costs" dataDxfId="33" totalsRowDxfId="32" dataCellStyle="Comma"/>
    <tableColumn id="20" xr3:uid="{60CD3D50-BE67-44AA-8C5D-C03541A52469}" name="Other Ministry Costs" dataDxfId="31" totalsRowDxfId="30" dataCellStyle="Comma"/>
    <tableColumn id="21" xr3:uid="{812F69D4-82C9-4422-A4A3-316923CAAB43}" name="Other Staff Costs &amp; Expenses" dataDxfId="29" totalsRowDxfId="28" dataCellStyle="Comma"/>
    <tableColumn id="22" xr3:uid="{1B5B6D77-7AD7-41D1-99C3-61D6BA61BAD2}" name="Property Expenses" dataDxfId="27" totalsRowDxfId="26" dataCellStyle="Comma"/>
    <tableColumn id="23" xr3:uid="{6161F04D-FCD7-419B-9155-90AE93419487}" name="Admin &amp; Office Expenses" dataDxfId="25" totalsRowDxfId="24" dataCellStyle="Comma"/>
    <tableColumn id="24" xr3:uid="{FF66DE15-E343-44B4-B54D-BF8C2D038566}" name="Local Mission" dataDxfId="23" totalsRowDxfId="22" dataCellStyle="Comma"/>
    <tableColumn id="25" xr3:uid="{F6DC1A55-BB77-46C9-835A-2819A09DA7DB}" name="Overseas Mission" dataDxfId="21" totalsRowDxfId="20" dataCellStyle="Comma"/>
    <tableColumn id="26" xr3:uid="{F8991717-86DA-4E31-B6EB-E614EBAFC9A3}" name="Sundry Expenses" dataDxfId="19" totalsRowDxfId="18" dataCellStyle="Comma"/>
    <tableColumn id="27" xr3:uid="{0C7762B6-E9BE-4656-BC11-16D69AAA2B5C}" name="TOTAL EXPENSES" dataDxfId="17" totalsRowDxfId="16" dataCellStyle="Comma"/>
    <tableColumn id="28" xr3:uid="{06410B6D-6C86-453A-BFB0-050CDFA5EADC}" name="OPERATING SURPLUS/ (DEFICIT)" dataDxfId="15" totalsRowDxfId="14" dataCellStyle="Comma"/>
    <tableColumn id="29" xr3:uid="{A31BC902-A940-4DBE-8698-285138ABA993}" name="Land &amp; Buildings" dataDxfId="13" totalsRowDxfId="12"/>
    <tableColumn id="30" xr3:uid="{B09E0200-F433-4AB8-9B34-789D8B1BAEE8}" name="Fixed Assets" dataDxfId="11" totalsRowDxfId="10"/>
    <tableColumn id="31" xr3:uid="{4D0F2ADD-FAF7-46B9-A3DD-210D1A3F1F75}" name="Cash &amp; Investments" dataDxfId="9" totalsRowDxfId="8"/>
    <tableColumn id="32" xr3:uid="{A76CA175-9CC0-4618-BCC7-873002888A54}" name="Accounts Receivable &amp; Other Current Assets" dataDxfId="7" totalsRowDxfId="6"/>
    <tableColumn id="33" xr3:uid="{EE1D8CFB-CAAF-4F53-B625-20EDE09EB477}" name="TOTAL ASSETS" dataDxfId="5" totalsRowDxfId="4"/>
    <tableColumn id="34" xr3:uid="{3E805BA2-4D80-475A-9928-3058F5871280}" name="TOTAL LIABILITIES" dataDxfId="3" totalsRowDxfId="2"/>
    <tableColumn id="35" xr3:uid="{32F64F15-C17D-481D-B668-7F7877010723}" name="EQUITY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0D44-3646-457F-8FC6-69FCD4DBBB51}">
  <dimension ref="A1:N33"/>
  <sheetViews>
    <sheetView workbookViewId="0">
      <selection activeCell="O6" sqref="O6"/>
    </sheetView>
  </sheetViews>
  <sheetFormatPr defaultColWidth="9.42578125" defaultRowHeight="15" x14ac:dyDescent="0.25"/>
  <cols>
    <col min="1" max="16384" width="9.42578125" style="86"/>
  </cols>
  <sheetData>
    <row r="1" spans="1:14" ht="59.25" x14ac:dyDescent="0.7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59.25" x14ac:dyDescent="0.7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59.25" x14ac:dyDescent="0.75">
      <c r="A3" s="85"/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85"/>
    </row>
    <row r="4" spans="1:14" ht="59.25" x14ac:dyDescent="0.75">
      <c r="A4" s="85"/>
      <c r="B4" s="104" t="s">
        <v>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85"/>
    </row>
    <row r="5" spans="1:14" ht="59.25" x14ac:dyDescent="0.75">
      <c r="A5" s="85"/>
      <c r="B5" s="104" t="s">
        <v>321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85"/>
    </row>
    <row r="6" spans="1:14" ht="59.25" x14ac:dyDescent="0.7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59.25" x14ac:dyDescent="0.7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59.25" x14ac:dyDescent="0.7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59.25" x14ac:dyDescent="0.7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ht="59.25" x14ac:dyDescent="0.7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59.25" x14ac:dyDescent="0.7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59.25" x14ac:dyDescent="0.7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59.25" x14ac:dyDescent="0.7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59.25" x14ac:dyDescent="0.7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59.25" x14ac:dyDescent="0.7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59.25" x14ac:dyDescent="0.7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59.25" x14ac:dyDescent="0.7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59.25" x14ac:dyDescent="0.7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59.25" x14ac:dyDescent="0.7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59.25" x14ac:dyDescent="0.7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59.25" x14ac:dyDescent="0.7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ht="59.25" x14ac:dyDescent="0.7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59.25" x14ac:dyDescent="0.7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59.25" x14ac:dyDescent="0.7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59.25" x14ac:dyDescent="0.7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 ht="59.25" x14ac:dyDescent="0.7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4" ht="59.25" x14ac:dyDescent="0.7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4" ht="59.25" x14ac:dyDescent="0.7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4" ht="59.25" x14ac:dyDescent="0.7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0" spans="1:14" ht="59.25" x14ac:dyDescent="0.7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4" ht="59.25" x14ac:dyDescent="0.7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4" ht="59.25" x14ac:dyDescent="0.7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1:14" ht="59.25" x14ac:dyDescent="0.7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</sheetData>
  <mergeCells count="3">
    <mergeCell ref="B3:M3"/>
    <mergeCell ref="B4:M4"/>
    <mergeCell ref="B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4FD99-11E7-4C2F-AB9C-1A25ECC7DA4F}">
  <sheetPr>
    <tabColor rgb="FFFF0000"/>
  </sheetPr>
  <dimension ref="A1:AI39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I12" sqref="AI12"/>
    </sheetView>
  </sheetViews>
  <sheetFormatPr defaultColWidth="12.42578125" defaultRowHeight="15" x14ac:dyDescent="0.25"/>
  <cols>
    <col min="2" max="2" width="19.42578125" customWidth="1"/>
    <col min="3" max="4" width="15.5703125" customWidth="1"/>
    <col min="5" max="5" width="19.5703125" customWidth="1"/>
    <col min="6" max="35" width="15.5703125" customWidth="1"/>
  </cols>
  <sheetData>
    <row r="1" spans="1:35" s="28" customFormat="1" ht="23.25" x14ac:dyDescent="0.35">
      <c r="A1" s="4" t="s">
        <v>322</v>
      </c>
      <c r="F1" s="105" t="s">
        <v>2</v>
      </c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6" t="s">
        <v>3</v>
      </c>
      <c r="S1" s="106"/>
      <c r="T1" s="106"/>
      <c r="U1" s="106"/>
      <c r="V1" s="106"/>
      <c r="W1" s="106"/>
      <c r="X1" s="106"/>
      <c r="Y1" s="106"/>
      <c r="Z1" s="106"/>
      <c r="AA1" s="106"/>
      <c r="AB1" s="29" t="s">
        <v>4</v>
      </c>
      <c r="AC1" s="105" t="s">
        <v>5</v>
      </c>
      <c r="AD1" s="105"/>
      <c r="AE1" s="105"/>
      <c r="AF1" s="105"/>
      <c r="AG1" s="105"/>
      <c r="AH1" s="105"/>
      <c r="AI1" s="105"/>
    </row>
    <row r="2" spans="1:35" ht="17.850000000000001" customHeight="1" x14ac:dyDescent="0.25">
      <c r="A2" s="54"/>
      <c r="B2" s="54"/>
      <c r="C2" s="54"/>
      <c r="D2" s="54"/>
      <c r="E2" s="55"/>
    </row>
    <row r="3" spans="1:35" s="58" customFormat="1" ht="62.1" customHeight="1" thickBot="1" x14ac:dyDescent="0.3">
      <c r="A3" s="56" t="s">
        <v>6</v>
      </c>
      <c r="B3" s="56" t="s">
        <v>7</v>
      </c>
      <c r="C3" s="56" t="s">
        <v>8</v>
      </c>
      <c r="D3" s="56" t="s">
        <v>9</v>
      </c>
      <c r="E3" s="57" t="s">
        <v>10</v>
      </c>
      <c r="F3" s="56" t="s">
        <v>11</v>
      </c>
      <c r="G3" s="56" t="s">
        <v>12</v>
      </c>
      <c r="H3" s="56" t="s">
        <v>13</v>
      </c>
      <c r="I3" s="56" t="s">
        <v>14</v>
      </c>
      <c r="J3" s="56" t="s">
        <v>15</v>
      </c>
      <c r="K3" s="56" t="s">
        <v>16</v>
      </c>
      <c r="L3" s="56" t="s">
        <v>17</v>
      </c>
      <c r="M3" s="56" t="s">
        <v>18</v>
      </c>
      <c r="N3" s="56" t="s">
        <v>19</v>
      </c>
      <c r="O3" s="56" t="s">
        <v>20</v>
      </c>
      <c r="P3" s="56" t="s">
        <v>21</v>
      </c>
      <c r="Q3" s="80" t="s">
        <v>22</v>
      </c>
      <c r="R3" s="56" t="s">
        <v>23</v>
      </c>
      <c r="S3" s="56" t="s">
        <v>24</v>
      </c>
      <c r="T3" s="56" t="s">
        <v>25</v>
      </c>
      <c r="U3" s="56" t="s">
        <v>26</v>
      </c>
      <c r="V3" s="56" t="s">
        <v>27</v>
      </c>
      <c r="W3" s="56" t="s">
        <v>28</v>
      </c>
      <c r="X3" s="56" t="s">
        <v>29</v>
      </c>
      <c r="Y3" s="56" t="s">
        <v>30</v>
      </c>
      <c r="Z3" s="56" t="s">
        <v>31</v>
      </c>
      <c r="AA3" s="81" t="s">
        <v>32</v>
      </c>
      <c r="AB3" s="82" t="s">
        <v>33</v>
      </c>
      <c r="AC3" s="56" t="s">
        <v>34</v>
      </c>
      <c r="AD3" s="56" t="s">
        <v>35</v>
      </c>
      <c r="AE3" s="56" t="s">
        <v>36</v>
      </c>
      <c r="AF3" s="56" t="s">
        <v>37</v>
      </c>
      <c r="AG3" s="83" t="s">
        <v>38</v>
      </c>
      <c r="AH3" s="56" t="s">
        <v>39</v>
      </c>
      <c r="AI3" s="83" t="s">
        <v>40</v>
      </c>
    </row>
    <row r="4" spans="1:35" ht="17.850000000000001" customHeight="1" x14ac:dyDescent="0.25">
      <c r="A4" s="63">
        <v>1</v>
      </c>
      <c r="B4" s="64" t="s">
        <v>41</v>
      </c>
      <c r="C4" s="65">
        <v>32</v>
      </c>
      <c r="D4" s="65">
        <f>Alpine!B45</f>
        <v>17</v>
      </c>
      <c r="E4" s="66">
        <f>D4/C4</f>
        <v>0.53125</v>
      </c>
      <c r="F4" s="67">
        <f>Alpine!G$36</f>
        <v>4287912.76</v>
      </c>
      <c r="G4" s="67">
        <f>Alpine!H$36</f>
        <v>88352</v>
      </c>
      <c r="H4" s="67">
        <f>Alpine!I$36</f>
        <v>443125</v>
      </c>
      <c r="I4" s="67">
        <f>Alpine!J$36</f>
        <v>968678.38</v>
      </c>
      <c r="J4" s="67">
        <f>Alpine!K$36</f>
        <v>1030652</v>
      </c>
      <c r="K4" s="67">
        <f>Alpine!L$36</f>
        <v>516683</v>
      </c>
      <c r="L4" s="67">
        <f>Alpine!M$36</f>
        <v>57854</v>
      </c>
      <c r="M4" s="67">
        <f>Alpine!N$36</f>
        <v>1028487.28</v>
      </c>
      <c r="N4" s="67">
        <f>Alpine!O$36</f>
        <v>530857.32000000007</v>
      </c>
      <c r="O4" s="67">
        <f>Alpine!P$36</f>
        <v>150616.39000000001</v>
      </c>
      <c r="P4" s="67">
        <f>Alpine!Q$36</f>
        <v>2229014.4300000002</v>
      </c>
      <c r="Q4" s="59">
        <f>Alpine!R$36</f>
        <v>11332232.559999999</v>
      </c>
      <c r="R4" s="67">
        <f>Alpine!S$36</f>
        <v>1674957.99</v>
      </c>
      <c r="S4" s="67">
        <f>Alpine!T$36</f>
        <v>416434</v>
      </c>
      <c r="T4" s="67">
        <f>Alpine!U$36</f>
        <v>217220</v>
      </c>
      <c r="U4" s="67">
        <f>Alpine!V$36</f>
        <v>1327398.78</v>
      </c>
      <c r="V4" s="67">
        <f>Alpine!W$36</f>
        <v>1502134.06</v>
      </c>
      <c r="W4" s="67">
        <f>Alpine!X$36</f>
        <v>858926.91</v>
      </c>
      <c r="X4" s="67">
        <f>Alpine!Y$36</f>
        <v>726386.67</v>
      </c>
      <c r="Y4" s="67">
        <f>Alpine!Z$36</f>
        <v>158300</v>
      </c>
      <c r="Z4" s="67">
        <f>Alpine!AA$36</f>
        <v>1051334</v>
      </c>
      <c r="AA4" s="61">
        <f>Alpine!AB$36</f>
        <v>7933092.4100000001</v>
      </c>
      <c r="AB4" s="61">
        <f>Alpine!AC$36</f>
        <v>3399140.15</v>
      </c>
      <c r="AC4" s="67">
        <f>Alpine!AD$36</f>
        <v>80246308</v>
      </c>
      <c r="AD4" s="67">
        <f>Alpine!AE$36</f>
        <v>8805336</v>
      </c>
      <c r="AE4" s="67">
        <f>Alpine!AF$36</f>
        <v>25393260</v>
      </c>
      <c r="AF4" s="67">
        <f>Alpine!AG$36</f>
        <v>163311</v>
      </c>
      <c r="AG4" s="59">
        <f>Alpine!AH$36</f>
        <v>114608215</v>
      </c>
      <c r="AH4" s="67">
        <f>Alpine!AI$36</f>
        <v>6869045</v>
      </c>
      <c r="AI4" s="59">
        <f>Alpine!AJ$36</f>
        <v>107739170</v>
      </c>
    </row>
    <row r="5" spans="1:35" ht="17.850000000000001" customHeight="1" x14ac:dyDescent="0.25">
      <c r="A5" s="68">
        <f t="shared" ref="A5:A10" si="0">A4+1</f>
        <v>2</v>
      </c>
      <c r="B5" s="69" t="s">
        <v>42</v>
      </c>
      <c r="C5" s="70">
        <v>46</v>
      </c>
      <c r="D5" s="70">
        <f>Central!B59</f>
        <v>30</v>
      </c>
      <c r="E5" s="71">
        <f t="shared" ref="E5:E10" si="1">D5/C5</f>
        <v>0.65217391304347827</v>
      </c>
      <c r="F5" s="67">
        <f>Central!G$50</f>
        <v>4889509</v>
      </c>
      <c r="G5" s="67">
        <f>Central!H$50</f>
        <v>120423</v>
      </c>
      <c r="H5" s="67">
        <f>Central!I$50</f>
        <v>469460</v>
      </c>
      <c r="I5" s="67">
        <f>Central!J$50</f>
        <v>343452</v>
      </c>
      <c r="J5" s="67">
        <f>Central!K$50</f>
        <v>616819</v>
      </c>
      <c r="K5" s="67">
        <f>Central!L$50</f>
        <v>300878</v>
      </c>
      <c r="L5" s="67">
        <f>Central!M$50</f>
        <v>0</v>
      </c>
      <c r="M5" s="67">
        <f>Central!N$50</f>
        <v>1536233</v>
      </c>
      <c r="N5" s="67">
        <f>Central!O$50</f>
        <v>1170889</v>
      </c>
      <c r="O5" s="67">
        <f>Central!P$50</f>
        <v>760517</v>
      </c>
      <c r="P5" s="67">
        <f>Central!Q$50</f>
        <v>87122</v>
      </c>
      <c r="Q5" s="59">
        <f>Central!R$50</f>
        <v>10295302</v>
      </c>
      <c r="R5" s="67">
        <f>Central!S$50</f>
        <v>2061027</v>
      </c>
      <c r="S5" s="67">
        <f>Central!T$50</f>
        <v>509466</v>
      </c>
      <c r="T5" s="67">
        <f>Central!U$50</f>
        <v>188327</v>
      </c>
      <c r="U5" s="67">
        <f>Central!V$50</f>
        <v>1808820</v>
      </c>
      <c r="V5" s="67">
        <f>Central!W$50</f>
        <v>2296462</v>
      </c>
      <c r="W5" s="67">
        <f>Central!X$50</f>
        <v>1360809</v>
      </c>
      <c r="X5" s="67">
        <f>Central!Y$50</f>
        <v>572727</v>
      </c>
      <c r="Y5" s="67">
        <f>Central!Z$50</f>
        <v>216396</v>
      </c>
      <c r="Z5" s="67">
        <f>Central!AA$50</f>
        <v>371448</v>
      </c>
      <c r="AA5" s="61">
        <f>Central!AB$50</f>
        <v>9385482</v>
      </c>
      <c r="AB5" s="61">
        <f>Central!AC$50</f>
        <v>909820</v>
      </c>
      <c r="AC5" s="67">
        <f>Central!AD$50</f>
        <v>137184677</v>
      </c>
      <c r="AD5" s="67">
        <f>Central!AE$50</f>
        <v>3754543</v>
      </c>
      <c r="AE5" s="67">
        <f>Central!AF$50</f>
        <v>33654509</v>
      </c>
      <c r="AF5" s="67">
        <f>Central!AG$50</f>
        <v>253911</v>
      </c>
      <c r="AG5" s="59">
        <f>Central!AH$50</f>
        <v>174847640</v>
      </c>
      <c r="AH5" s="67">
        <f>Central!AI$50</f>
        <v>1028847</v>
      </c>
      <c r="AI5" s="59">
        <f>Central!AJ$50</f>
        <v>173818793</v>
      </c>
    </row>
    <row r="6" spans="1:35" ht="17.850000000000001" customHeight="1" x14ac:dyDescent="0.25">
      <c r="A6" s="68">
        <f t="shared" si="0"/>
        <v>3</v>
      </c>
      <c r="B6" s="69" t="s">
        <v>43</v>
      </c>
      <c r="C6" s="70">
        <v>26</v>
      </c>
      <c r="D6" s="70">
        <f>Kaimai!B39</f>
        <v>20</v>
      </c>
      <c r="E6" s="71">
        <f t="shared" si="1"/>
        <v>0.76923076923076927</v>
      </c>
      <c r="F6" s="67">
        <f>Kaimai!G$30</f>
        <v>3092571</v>
      </c>
      <c r="G6" s="67">
        <f>Kaimai!H$30</f>
        <v>124018</v>
      </c>
      <c r="H6" s="67">
        <f>Kaimai!I$30</f>
        <v>57836</v>
      </c>
      <c r="I6" s="67">
        <f>Kaimai!J$30</f>
        <v>152098</v>
      </c>
      <c r="J6" s="67">
        <f>Kaimai!K$30</f>
        <v>201099</v>
      </c>
      <c r="K6" s="67">
        <f>Kaimai!L$30</f>
        <v>91803</v>
      </c>
      <c r="L6" s="67">
        <f>Kaimai!M$30</f>
        <v>0</v>
      </c>
      <c r="M6" s="67">
        <f>Kaimai!N$30</f>
        <v>1353115</v>
      </c>
      <c r="N6" s="67">
        <f>Kaimai!O$30</f>
        <v>172785</v>
      </c>
      <c r="O6" s="67">
        <f>Kaimai!P$30</f>
        <v>352119</v>
      </c>
      <c r="P6" s="67">
        <f>Kaimai!Q$30</f>
        <v>53894</v>
      </c>
      <c r="Q6" s="59">
        <f>Kaimai!R$30</f>
        <v>5651338</v>
      </c>
      <c r="R6" s="67">
        <f>Kaimai!S$30</f>
        <v>941840</v>
      </c>
      <c r="S6" s="67">
        <f>Kaimai!T$30</f>
        <v>291383</v>
      </c>
      <c r="T6" s="67">
        <f>Kaimai!U$30</f>
        <v>361687</v>
      </c>
      <c r="U6" s="67">
        <f>Kaimai!V$30</f>
        <v>1073829</v>
      </c>
      <c r="V6" s="67">
        <f>Kaimai!W$30</f>
        <v>1275402</v>
      </c>
      <c r="W6" s="67">
        <f>Kaimai!X$30</f>
        <v>790652</v>
      </c>
      <c r="X6" s="67">
        <f>Kaimai!Y$30</f>
        <v>288839</v>
      </c>
      <c r="Y6" s="67">
        <f>Kaimai!Z$30</f>
        <v>95508</v>
      </c>
      <c r="Z6" s="67">
        <f>Kaimai!AA$30</f>
        <v>557259</v>
      </c>
      <c r="AA6" s="61">
        <f>Kaimai!AB$30</f>
        <v>5676399</v>
      </c>
      <c r="AB6" s="61">
        <f>Kaimai!AC$30</f>
        <v>-25061</v>
      </c>
      <c r="AC6" s="67">
        <f>Kaimai!AD$30</f>
        <v>84746099</v>
      </c>
      <c r="AD6" s="67">
        <f>Kaimai!AE$30</f>
        <v>3215939</v>
      </c>
      <c r="AE6" s="67">
        <f>Kaimai!AF$30</f>
        <v>16771943</v>
      </c>
      <c r="AF6" s="67">
        <f>Kaimai!AG$30</f>
        <v>1886429</v>
      </c>
      <c r="AG6" s="59">
        <f>Kaimai!AH$30</f>
        <v>106620410</v>
      </c>
      <c r="AH6" s="67">
        <f>Kaimai!AI$30</f>
        <v>1281550</v>
      </c>
      <c r="AI6" s="59">
        <f>Kaimai!AJ$30</f>
        <v>105338860</v>
      </c>
    </row>
    <row r="7" spans="1:35" ht="17.850000000000001" customHeight="1" x14ac:dyDescent="0.25">
      <c r="A7" s="68">
        <f t="shared" si="0"/>
        <v>4</v>
      </c>
      <c r="B7" s="69" t="s">
        <v>44</v>
      </c>
      <c r="C7" s="70">
        <v>64</v>
      </c>
      <c r="D7" s="70">
        <f>Northern!B76</f>
        <v>38</v>
      </c>
      <c r="E7" s="71">
        <f t="shared" si="1"/>
        <v>0.59375</v>
      </c>
      <c r="F7" s="67">
        <f>Northern!G$68</f>
        <v>8909351.7300000004</v>
      </c>
      <c r="G7" s="67">
        <f>Northern!H$68</f>
        <v>117234</v>
      </c>
      <c r="H7" s="67">
        <f>Northern!I$68</f>
        <v>617561.46</v>
      </c>
      <c r="I7" s="67">
        <f>Northern!J$68</f>
        <v>2326154</v>
      </c>
      <c r="J7" s="67">
        <f>Northern!K$68</f>
        <v>700020</v>
      </c>
      <c r="K7" s="67">
        <f>Northern!L$68</f>
        <v>149166</v>
      </c>
      <c r="L7" s="67">
        <f>Northern!M$68</f>
        <v>5510371</v>
      </c>
      <c r="M7" s="67">
        <f>Northern!N$68</f>
        <v>3235567</v>
      </c>
      <c r="N7" s="67">
        <f>Northern!O$68</f>
        <v>778682</v>
      </c>
      <c r="O7" s="67">
        <f>Northern!P$68</f>
        <v>720893</v>
      </c>
      <c r="P7" s="67">
        <f>Northern!Q$68</f>
        <v>2084283</v>
      </c>
      <c r="Q7" s="59">
        <f>Northern!R$68</f>
        <v>25149283.190000001</v>
      </c>
      <c r="R7" s="67">
        <f>Northern!S$68</f>
        <v>4422861</v>
      </c>
      <c r="S7" s="67">
        <f>Northern!T$68</f>
        <v>693282</v>
      </c>
      <c r="T7" s="67">
        <f>Northern!U$68</f>
        <v>843393</v>
      </c>
      <c r="U7" s="67">
        <f>Northern!V$68</f>
        <v>2126469</v>
      </c>
      <c r="V7" s="67">
        <f>Northern!W$68</f>
        <v>5119033</v>
      </c>
      <c r="W7" s="67">
        <f>Northern!X$68</f>
        <v>1971193</v>
      </c>
      <c r="X7" s="67">
        <f>Northern!Y$68</f>
        <v>565713</v>
      </c>
      <c r="Y7" s="67">
        <f>Northern!Z$68</f>
        <v>419096</v>
      </c>
      <c r="Z7" s="67">
        <f>Northern!AA$68</f>
        <v>992936</v>
      </c>
      <c r="AA7" s="61">
        <f>Northern!AB$68</f>
        <v>17153976</v>
      </c>
      <c r="AB7" s="61">
        <f>Northern!AC$68</f>
        <v>7995307.1899999995</v>
      </c>
      <c r="AC7" s="67">
        <f>Northern!AD$68</f>
        <v>268918264</v>
      </c>
      <c r="AD7" s="67">
        <f>Northern!AE$68</f>
        <v>21771080</v>
      </c>
      <c r="AE7" s="67">
        <f>Northern!AF$68</f>
        <v>31857222</v>
      </c>
      <c r="AF7" s="67">
        <f>Northern!AG$68</f>
        <v>854051</v>
      </c>
      <c r="AG7" s="59">
        <f>Northern!AH$68</f>
        <v>323400617</v>
      </c>
      <c r="AH7" s="67">
        <f>Northern!AI$68</f>
        <v>13235161</v>
      </c>
      <c r="AI7" s="59">
        <f>Northern!AJ$68</f>
        <v>310165456</v>
      </c>
    </row>
    <row r="8" spans="1:35" ht="17.850000000000001" customHeight="1" x14ac:dyDescent="0.25">
      <c r="A8" s="68">
        <f t="shared" si="0"/>
        <v>5</v>
      </c>
      <c r="B8" s="69" t="s">
        <v>45</v>
      </c>
      <c r="C8" s="70">
        <v>14</v>
      </c>
      <c r="D8" s="70">
        <f>Pacific!B24</f>
        <v>4</v>
      </c>
      <c r="E8" s="71">
        <f t="shared" si="1"/>
        <v>0.2857142857142857</v>
      </c>
      <c r="F8" s="67">
        <f>Pacific!G$18</f>
        <v>1522119</v>
      </c>
      <c r="G8" s="67">
        <f>Pacific!H$18</f>
        <v>49812</v>
      </c>
      <c r="H8" s="67">
        <f>Pacific!I$18</f>
        <v>145390</v>
      </c>
      <c r="I8" s="67">
        <f>Pacific!J$18</f>
        <v>420132</v>
      </c>
      <c r="J8" s="67">
        <f>Pacific!K$18</f>
        <v>180202</v>
      </c>
      <c r="K8" s="67">
        <f>Pacific!L$18</f>
        <v>92230</v>
      </c>
      <c r="L8" s="67">
        <f>Pacific!M$18</f>
        <v>0</v>
      </c>
      <c r="M8" s="67">
        <f>Pacific!N$18</f>
        <v>181357</v>
      </c>
      <c r="N8" s="67">
        <f>Pacific!O$18</f>
        <v>120962</v>
      </c>
      <c r="O8" s="67">
        <f>Pacific!P$18</f>
        <v>55077</v>
      </c>
      <c r="P8" s="67">
        <f>Pacific!Q$18</f>
        <v>31350</v>
      </c>
      <c r="Q8" s="59">
        <f>Pacific!R$18</f>
        <v>2798631</v>
      </c>
      <c r="R8" s="67">
        <f>Pacific!S$18</f>
        <v>618845</v>
      </c>
      <c r="S8" s="67">
        <f>Pacific!T$18</f>
        <v>128778</v>
      </c>
      <c r="T8" s="67">
        <f>Pacific!U$18</f>
        <v>74371</v>
      </c>
      <c r="U8" s="67">
        <f>Pacific!V$18</f>
        <v>61859</v>
      </c>
      <c r="V8" s="67">
        <f>Pacific!W$18</f>
        <v>935013</v>
      </c>
      <c r="W8" s="67">
        <f>Pacific!X$18</f>
        <v>317568</v>
      </c>
      <c r="X8" s="67">
        <f>Pacific!Y$18</f>
        <v>203140</v>
      </c>
      <c r="Y8" s="67">
        <f>Pacific!Z$18</f>
        <v>0</v>
      </c>
      <c r="Z8" s="67">
        <f>Pacific!AA$18</f>
        <v>158066</v>
      </c>
      <c r="AA8" s="61">
        <f>Pacific!AB$18</f>
        <v>2497640</v>
      </c>
      <c r="AB8" s="62">
        <f>Pacific!AC$18</f>
        <v>300991</v>
      </c>
      <c r="AC8" s="67">
        <f>Pacific!AD$18</f>
        <v>44947816</v>
      </c>
      <c r="AD8" s="67">
        <f>Pacific!AE$18</f>
        <v>2894275</v>
      </c>
      <c r="AE8" s="67">
        <f>Pacific!AF$18</f>
        <v>6508722</v>
      </c>
      <c r="AF8" s="67">
        <f>Pacific!AG$18</f>
        <v>170993</v>
      </c>
      <c r="AG8" s="59">
        <f>Pacific!AH$18</f>
        <v>54521806</v>
      </c>
      <c r="AH8" s="67">
        <f>Pacific!AI$18</f>
        <v>272883</v>
      </c>
      <c r="AI8" s="59">
        <f>Pacific!AJ$18</f>
        <v>54248923</v>
      </c>
    </row>
    <row r="9" spans="1:35" ht="17.850000000000001" customHeight="1" x14ac:dyDescent="0.25">
      <c r="A9" s="68">
        <f t="shared" si="0"/>
        <v>6</v>
      </c>
      <c r="B9" s="69" t="s">
        <v>46</v>
      </c>
      <c r="C9" s="70">
        <v>62</v>
      </c>
      <c r="D9" s="70">
        <f>Southern!B73</f>
        <v>45</v>
      </c>
      <c r="E9" s="71">
        <f t="shared" si="1"/>
        <v>0.72580645161290325</v>
      </c>
      <c r="F9" s="67">
        <f>Southern!G$66</f>
        <v>5494533</v>
      </c>
      <c r="G9" s="67">
        <f>Southern!H$66</f>
        <v>38150</v>
      </c>
      <c r="H9" s="67">
        <f>Southern!I$66</f>
        <v>328889</v>
      </c>
      <c r="I9" s="67">
        <f>Southern!J$66</f>
        <v>873104</v>
      </c>
      <c r="J9" s="67">
        <f>Southern!K$66</f>
        <v>793361</v>
      </c>
      <c r="K9" s="67">
        <f>Southern!L$66</f>
        <v>561929</v>
      </c>
      <c r="L9" s="67">
        <f>Southern!M$66</f>
        <v>0</v>
      </c>
      <c r="M9" s="67">
        <f>Southern!N$66</f>
        <v>1290699</v>
      </c>
      <c r="N9" s="67">
        <f>Southern!O$66</f>
        <v>764890</v>
      </c>
      <c r="O9" s="67">
        <f>Southern!P$66</f>
        <v>312596</v>
      </c>
      <c r="P9" s="67">
        <f>Southern!Q$66</f>
        <v>118019</v>
      </c>
      <c r="Q9" s="59">
        <f>Southern!R$66</f>
        <v>10576170</v>
      </c>
      <c r="R9" s="67">
        <f>Southern!S$66</f>
        <v>3077085</v>
      </c>
      <c r="S9" s="67">
        <f>Southern!T$66</f>
        <v>454229</v>
      </c>
      <c r="T9" s="67">
        <f>Southern!U$66</f>
        <v>233184</v>
      </c>
      <c r="U9" s="67">
        <f>Southern!V$66</f>
        <v>1239375</v>
      </c>
      <c r="V9" s="67">
        <f>Southern!W$66</f>
        <v>1948858</v>
      </c>
      <c r="W9" s="67">
        <f>Southern!X$66</f>
        <v>1154840</v>
      </c>
      <c r="X9" s="67">
        <f>Southern!Y$66</f>
        <v>394960</v>
      </c>
      <c r="Y9" s="67">
        <f>Southern!Z$66</f>
        <v>191920</v>
      </c>
      <c r="Z9" s="67">
        <f>Southern!AA$66</f>
        <v>452419</v>
      </c>
      <c r="AA9" s="61">
        <f>Southern!AB$66</f>
        <v>9146870</v>
      </c>
      <c r="AB9" s="61">
        <f>Southern!AC$66</f>
        <v>1429300</v>
      </c>
      <c r="AC9" s="67">
        <f>Southern!AD$66</f>
        <v>115093629</v>
      </c>
      <c r="AD9" s="67">
        <f>Southern!AE$66</f>
        <v>3043440</v>
      </c>
      <c r="AE9" s="67">
        <f>Southern!AF$66</f>
        <v>22882722</v>
      </c>
      <c r="AF9" s="67">
        <f>Southern!AG$66</f>
        <v>317438</v>
      </c>
      <c r="AG9" s="59">
        <f>Southern!AH$66</f>
        <v>141337229</v>
      </c>
      <c r="AH9" s="67">
        <f>Southern!AI$66</f>
        <v>3251379</v>
      </c>
      <c r="AI9" s="59">
        <f>Southern!AJ$66</f>
        <v>138085850</v>
      </c>
    </row>
    <row r="10" spans="1:35" ht="17.850000000000001" customHeight="1" x14ac:dyDescent="0.25">
      <c r="A10" s="72">
        <f t="shared" si="0"/>
        <v>7</v>
      </c>
      <c r="B10" s="73" t="s">
        <v>47</v>
      </c>
      <c r="C10" s="74">
        <v>15</v>
      </c>
      <c r="D10" s="74">
        <f>'Te Aka Puaho'!B26</f>
        <v>0</v>
      </c>
      <c r="E10" s="75">
        <f t="shared" si="1"/>
        <v>0</v>
      </c>
      <c r="F10" s="67">
        <f>'Te Aka Puaho'!G$19</f>
        <v>5187</v>
      </c>
      <c r="G10" s="67">
        <f>'Te Aka Puaho'!H$19</f>
        <v>0</v>
      </c>
      <c r="H10" s="67">
        <f>'Te Aka Puaho'!I$19</f>
        <v>0</v>
      </c>
      <c r="I10" s="67">
        <f>'Te Aka Puaho'!J$19</f>
        <v>0</v>
      </c>
      <c r="J10" s="67">
        <f>'Te Aka Puaho'!K$19</f>
        <v>0</v>
      </c>
      <c r="K10" s="67">
        <f>'Te Aka Puaho'!L$19</f>
        <v>0</v>
      </c>
      <c r="L10" s="67">
        <f>'Te Aka Puaho'!M$19</f>
        <v>0</v>
      </c>
      <c r="M10" s="67">
        <f>'Te Aka Puaho'!N$19</f>
        <v>1733</v>
      </c>
      <c r="N10" s="67">
        <f>'Te Aka Puaho'!O$19</f>
        <v>0</v>
      </c>
      <c r="O10" s="67">
        <f>'Te Aka Puaho'!P$19</f>
        <v>0</v>
      </c>
      <c r="P10" s="67">
        <f>'Te Aka Puaho'!Q$19</f>
        <v>0</v>
      </c>
      <c r="Q10" s="59">
        <f>'Te Aka Puaho'!R$19</f>
        <v>6920</v>
      </c>
      <c r="R10" s="67">
        <f>'Te Aka Puaho'!S$19</f>
        <v>4326</v>
      </c>
      <c r="S10" s="67">
        <f>'Te Aka Puaho'!T$19</f>
        <v>0</v>
      </c>
      <c r="T10" s="67">
        <f>'Te Aka Puaho'!U$19</f>
        <v>0</v>
      </c>
      <c r="U10" s="67">
        <f>'Te Aka Puaho'!V$19</f>
        <v>0</v>
      </c>
      <c r="V10" s="67">
        <f>'Te Aka Puaho'!W$19</f>
        <v>4118</v>
      </c>
      <c r="W10" s="67">
        <f>'Te Aka Puaho'!X$19</f>
        <v>226</v>
      </c>
      <c r="X10" s="67">
        <f>'Te Aka Puaho'!Y$19</f>
        <v>0</v>
      </c>
      <c r="Y10" s="67">
        <f>'Te Aka Puaho'!Z$19</f>
        <v>0</v>
      </c>
      <c r="Z10" s="67">
        <f>'Te Aka Puaho'!AA$19</f>
        <v>0</v>
      </c>
      <c r="AA10" s="61">
        <f>'Te Aka Puaho'!AB$19</f>
        <v>8670</v>
      </c>
      <c r="AB10" s="62">
        <f>'Te Aka Puaho'!AC$19</f>
        <v>-1750</v>
      </c>
      <c r="AC10" s="67">
        <f>'Te Aka Puaho'!AD$19</f>
        <v>112000</v>
      </c>
      <c r="AD10" s="67">
        <f>'Te Aka Puaho'!AE$19</f>
        <v>0</v>
      </c>
      <c r="AE10" s="67">
        <f>'Te Aka Puaho'!AF$19</f>
        <v>32864</v>
      </c>
      <c r="AF10" s="67">
        <f>'Te Aka Puaho'!AG$19</f>
        <v>0</v>
      </c>
      <c r="AG10" s="59">
        <f>'Te Aka Puaho'!AH$19</f>
        <v>144864</v>
      </c>
      <c r="AH10" s="67">
        <f>'Te Aka Puaho'!AI$19</f>
        <v>0</v>
      </c>
      <c r="AI10" s="59">
        <f>'Te Aka Puaho'!AJ$19</f>
        <v>144864</v>
      </c>
    </row>
    <row r="11" spans="1:35" s="40" customFormat="1" ht="15.75" x14ac:dyDescent="0.25">
      <c r="A11" s="76"/>
      <c r="B11" s="78" t="s">
        <v>323</v>
      </c>
      <c r="C11" s="84">
        <f>SUM(C4:C10)</f>
        <v>259</v>
      </c>
      <c r="D11" s="84">
        <f>SUM(D4:D10)</f>
        <v>154</v>
      </c>
      <c r="E11" s="77"/>
      <c r="F11" s="79">
        <f>SUM(F4:F10)</f>
        <v>28201183.490000002</v>
      </c>
      <c r="G11" s="79">
        <f t="shared" ref="G11:P11" si="2">SUM(G4:G10)</f>
        <v>537989</v>
      </c>
      <c r="H11" s="79">
        <f t="shared" si="2"/>
        <v>2062261.46</v>
      </c>
      <c r="I11" s="79">
        <f t="shared" si="2"/>
        <v>5083618.38</v>
      </c>
      <c r="J11" s="79">
        <f t="shared" si="2"/>
        <v>3522153</v>
      </c>
      <c r="K11" s="79">
        <f t="shared" si="2"/>
        <v>1712689</v>
      </c>
      <c r="L11" s="79">
        <f t="shared" si="2"/>
        <v>5568225</v>
      </c>
      <c r="M11" s="79">
        <f t="shared" si="2"/>
        <v>8627191.2800000012</v>
      </c>
      <c r="N11" s="79">
        <f t="shared" si="2"/>
        <v>3539065.3200000003</v>
      </c>
      <c r="O11" s="79">
        <f t="shared" si="2"/>
        <v>2351818.39</v>
      </c>
      <c r="P11" s="79">
        <f t="shared" si="2"/>
        <v>4603682.43</v>
      </c>
      <c r="Q11" s="53">
        <f>SUM(Q4:Q10)</f>
        <v>65809876.75</v>
      </c>
      <c r="R11" s="79">
        <f>SUM(R4:R10)</f>
        <v>12800941.99</v>
      </c>
      <c r="S11" s="79">
        <f t="shared" ref="S11:Z11" si="3">SUM(S4:S10)</f>
        <v>2493572</v>
      </c>
      <c r="T11" s="79">
        <f t="shared" si="3"/>
        <v>1918182</v>
      </c>
      <c r="U11" s="79">
        <f t="shared" si="3"/>
        <v>7637750.7800000003</v>
      </c>
      <c r="V11" s="79">
        <f t="shared" si="3"/>
        <v>13081020.060000001</v>
      </c>
      <c r="W11" s="79">
        <f t="shared" si="3"/>
        <v>6454214.9100000001</v>
      </c>
      <c r="X11" s="79">
        <f t="shared" si="3"/>
        <v>2751765.67</v>
      </c>
      <c r="Y11" s="79">
        <f t="shared" si="3"/>
        <v>1081220</v>
      </c>
      <c r="Z11" s="79">
        <f t="shared" si="3"/>
        <v>3583462</v>
      </c>
      <c r="AA11" s="60">
        <f>SUM(AA4:AA10)</f>
        <v>51802129.409999996</v>
      </c>
      <c r="AB11" s="60">
        <f>SUM(AB4:AB10)</f>
        <v>14007747.34</v>
      </c>
      <c r="AC11" s="79">
        <f>SUM(AC4:AC10)</f>
        <v>731248793</v>
      </c>
      <c r="AD11" s="79">
        <f>SUM(AD4:AD10)</f>
        <v>43484613</v>
      </c>
      <c r="AE11" s="79">
        <f t="shared" ref="AE11:AF11" si="4">SUM(AE4:AE10)</f>
        <v>137101242</v>
      </c>
      <c r="AF11" s="79">
        <f t="shared" si="4"/>
        <v>3646133</v>
      </c>
      <c r="AG11" s="53">
        <f>SUM(AG4:AG10)</f>
        <v>915480781</v>
      </c>
      <c r="AH11" s="79">
        <f>SUM(AH4:AH10)</f>
        <v>25938865</v>
      </c>
      <c r="AI11" s="53">
        <f>SUM(AI4:AI10)</f>
        <v>889541916</v>
      </c>
    </row>
    <row r="12" spans="1:35" s="40" customFormat="1" ht="15.75" x14ac:dyDescent="0.25">
      <c r="A12" s="76"/>
      <c r="B12" s="78" t="s">
        <v>48</v>
      </c>
      <c r="C12" s="77"/>
      <c r="D12" s="77"/>
      <c r="E12" s="77"/>
      <c r="F12" s="79">
        <v>27446100.73</v>
      </c>
      <c r="G12" s="79">
        <v>465677</v>
      </c>
      <c r="H12" s="79">
        <v>1774007.46</v>
      </c>
      <c r="I12" s="79">
        <v>4761372</v>
      </c>
      <c r="J12" s="79">
        <v>3363447</v>
      </c>
      <c r="K12" s="79">
        <v>2922324</v>
      </c>
      <c r="L12" s="79">
        <v>314435</v>
      </c>
      <c r="M12" s="79">
        <v>10360509</v>
      </c>
      <c r="N12" s="79">
        <v>2304156.4</v>
      </c>
      <c r="O12" s="79">
        <v>2109740</v>
      </c>
      <c r="P12" s="79">
        <v>7787679</v>
      </c>
      <c r="Q12" s="53">
        <v>63609447.589999996</v>
      </c>
      <c r="R12" s="79">
        <v>13248859</v>
      </c>
      <c r="S12" s="79">
        <v>2548430</v>
      </c>
      <c r="T12" s="79">
        <v>1722713</v>
      </c>
      <c r="U12" s="79">
        <v>7647141</v>
      </c>
      <c r="V12" s="79">
        <v>12315786</v>
      </c>
      <c r="W12" s="79">
        <v>5845613</v>
      </c>
      <c r="X12" s="79">
        <v>2461924</v>
      </c>
      <c r="Y12" s="79">
        <v>1137923</v>
      </c>
      <c r="Z12" s="79">
        <v>2360047</v>
      </c>
      <c r="AA12" s="60">
        <v>49288436</v>
      </c>
      <c r="AB12" s="60">
        <v>14321011.59</v>
      </c>
      <c r="AC12" s="79">
        <v>691446516</v>
      </c>
      <c r="AD12" s="79">
        <v>30286396</v>
      </c>
      <c r="AE12" s="79">
        <v>135178556</v>
      </c>
      <c r="AF12" s="79">
        <v>1484190</v>
      </c>
      <c r="AG12" s="53">
        <v>858395658</v>
      </c>
      <c r="AH12" s="79">
        <v>18290881.330000002</v>
      </c>
      <c r="AI12" s="53">
        <v>840104776.67000008</v>
      </c>
    </row>
    <row r="13" spans="1:35" s="40" customFormat="1" ht="15.75" x14ac:dyDescent="0.25">
      <c r="A13" s="76"/>
      <c r="B13" s="78" t="s">
        <v>324</v>
      </c>
      <c r="C13" s="77"/>
      <c r="D13" s="77"/>
      <c r="E13" s="77"/>
      <c r="F13" s="87">
        <f>F11/F12</f>
        <v>1.0275114766730655</v>
      </c>
      <c r="G13" s="87">
        <f t="shared" ref="G13:AI13" si="5">G11/G12</f>
        <v>1.1552835978586016</v>
      </c>
      <c r="H13" s="87">
        <f t="shared" si="5"/>
        <v>1.1624874790549078</v>
      </c>
      <c r="I13" s="87">
        <f t="shared" si="5"/>
        <v>1.0676793117613999</v>
      </c>
      <c r="J13" s="87">
        <f t="shared" si="5"/>
        <v>1.0471855212821846</v>
      </c>
      <c r="K13" s="87">
        <f t="shared" si="5"/>
        <v>0.58607088057313284</v>
      </c>
      <c r="L13" s="87">
        <f t="shared" si="5"/>
        <v>17.708667928188657</v>
      </c>
      <c r="M13" s="87">
        <f t="shared" si="5"/>
        <v>0.83269955945214669</v>
      </c>
      <c r="N13" s="87">
        <f t="shared" si="5"/>
        <v>1.5359483930865112</v>
      </c>
      <c r="O13" s="87">
        <f t="shared" si="5"/>
        <v>1.1147432337634022</v>
      </c>
      <c r="P13" s="87">
        <f t="shared" si="5"/>
        <v>0.59114948497491993</v>
      </c>
      <c r="Q13" s="88">
        <f t="shared" si="5"/>
        <v>1.0345928041095884</v>
      </c>
      <c r="R13" s="87">
        <f t="shared" si="5"/>
        <v>0.96619203132888654</v>
      </c>
      <c r="S13" s="87">
        <f t="shared" si="5"/>
        <v>0.97847380544099705</v>
      </c>
      <c r="T13" s="87">
        <f t="shared" si="5"/>
        <v>1.1134657949408868</v>
      </c>
      <c r="U13" s="87">
        <f t="shared" si="5"/>
        <v>0.99877206134946384</v>
      </c>
      <c r="V13" s="87">
        <f t="shared" si="5"/>
        <v>1.0621344070122687</v>
      </c>
      <c r="W13" s="87">
        <f t="shared" si="5"/>
        <v>1.1041125900739581</v>
      </c>
      <c r="X13" s="87">
        <f t="shared" si="5"/>
        <v>1.1177297390171264</v>
      </c>
      <c r="Y13" s="87">
        <f t="shared" si="5"/>
        <v>0.95016973907724867</v>
      </c>
      <c r="Z13" s="87">
        <f t="shared" si="5"/>
        <v>1.5183858626544302</v>
      </c>
      <c r="AA13" s="89">
        <f t="shared" si="5"/>
        <v>1.0509996586217505</v>
      </c>
      <c r="AB13" s="89">
        <f t="shared" si="5"/>
        <v>0.97812555013790059</v>
      </c>
      <c r="AC13" s="87">
        <f t="shared" si="5"/>
        <v>1.0575637827062245</v>
      </c>
      <c r="AD13" s="87">
        <f t="shared" si="5"/>
        <v>1.4357803747926956</v>
      </c>
      <c r="AE13" s="87">
        <f t="shared" si="5"/>
        <v>1.0142233062468873</v>
      </c>
      <c r="AF13" s="87">
        <f t="shared" si="5"/>
        <v>2.4566484075488986</v>
      </c>
      <c r="AG13" s="88">
        <f t="shared" si="5"/>
        <v>1.0665021106152892</v>
      </c>
      <c r="AH13" s="87">
        <f t="shared" si="5"/>
        <v>1.4181309545459719</v>
      </c>
      <c r="AI13" s="88">
        <f t="shared" si="5"/>
        <v>1.0588463971434117</v>
      </c>
    </row>
    <row r="14" spans="1:35" s="27" customFormat="1" ht="17.850000000000001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17.850000000000001" customHeight="1" x14ac:dyDescent="0.25"/>
    <row r="16" spans="1:35" ht="17.850000000000001" customHeight="1" x14ac:dyDescent="0.25"/>
    <row r="17" ht="17.850000000000001" customHeight="1" x14ac:dyDescent="0.25"/>
    <row r="18" ht="17.850000000000001" customHeight="1" x14ac:dyDescent="0.25"/>
    <row r="19" ht="17.850000000000001" customHeight="1" x14ac:dyDescent="0.25"/>
    <row r="20" ht="17.850000000000001" customHeight="1" x14ac:dyDescent="0.25"/>
    <row r="21" ht="17.850000000000001" customHeight="1" x14ac:dyDescent="0.25"/>
    <row r="22" ht="17.850000000000001" customHeight="1" x14ac:dyDescent="0.25"/>
    <row r="23" ht="17.850000000000001" customHeight="1" x14ac:dyDescent="0.25"/>
    <row r="24" ht="17.850000000000001" customHeight="1" x14ac:dyDescent="0.25"/>
    <row r="25" ht="17.850000000000001" customHeight="1" x14ac:dyDescent="0.25"/>
    <row r="26" ht="17.850000000000001" customHeight="1" x14ac:dyDescent="0.25"/>
    <row r="27" ht="17.850000000000001" customHeight="1" x14ac:dyDescent="0.25"/>
    <row r="28" ht="17.850000000000001" customHeight="1" x14ac:dyDescent="0.25"/>
    <row r="29" ht="17.850000000000001" customHeight="1" x14ac:dyDescent="0.25"/>
    <row r="30" ht="17.850000000000001" customHeight="1" x14ac:dyDescent="0.25"/>
    <row r="31" ht="17.850000000000001" customHeight="1" x14ac:dyDescent="0.25"/>
    <row r="32" ht="17.850000000000001" customHeight="1" x14ac:dyDescent="0.25"/>
    <row r="33" spans="1:35" ht="17.850000000000001" customHeight="1" x14ac:dyDescent="0.25"/>
    <row r="34" spans="1:35" ht="17.850000000000001" customHeight="1" x14ac:dyDescent="0.25"/>
    <row r="35" spans="1:35" ht="17.850000000000001" customHeight="1" x14ac:dyDescent="0.25"/>
    <row r="36" spans="1:35" ht="17.850000000000001" customHeight="1" x14ac:dyDescent="0.25"/>
    <row r="37" spans="1:35" ht="17.850000000000001" customHeight="1" x14ac:dyDescent="0.25"/>
    <row r="38" spans="1:35" ht="17.850000000000001" customHeight="1" x14ac:dyDescent="0.25"/>
    <row r="39" spans="1:35" s="19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</sheetData>
  <mergeCells count="3">
    <mergeCell ref="F1:Q1"/>
    <mergeCell ref="R1:AA1"/>
    <mergeCell ref="AC1:A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D847-EAC0-48A6-BE02-3E19CC401E25}">
  <sheetPr>
    <tabColor rgb="FFFF0000"/>
  </sheetPr>
  <dimension ref="A1:AK45"/>
  <sheetViews>
    <sheetView workbookViewId="0">
      <pane xSplit="5" ySplit="3" topLeftCell="F32" activePane="bottomRight" state="frozen"/>
      <selection pane="topRight" activeCell="F1" sqref="F1"/>
      <selection pane="bottomLeft" activeCell="A4" sqref="A4"/>
      <selection pane="bottomRight" activeCell="D51" sqref="D51"/>
    </sheetView>
  </sheetViews>
  <sheetFormatPr defaultColWidth="12.42578125" defaultRowHeight="15" x14ac:dyDescent="0.25"/>
  <cols>
    <col min="2" max="2" width="13.5703125" customWidth="1"/>
    <col min="4" max="4" width="54.42578125" bestFit="1" customWidth="1"/>
    <col min="5" max="5" width="21.5703125" bestFit="1" customWidth="1"/>
    <col min="6" max="36" width="15.5703125" customWidth="1"/>
  </cols>
  <sheetData>
    <row r="1" spans="1:37" s="28" customFormat="1" ht="23.25" x14ac:dyDescent="0.35">
      <c r="A1" s="4" t="s">
        <v>325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7" ht="17.850000000000001" customHeight="1" x14ac:dyDescent="0.25"/>
    <row r="3" spans="1:37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  <c r="AK3" t="s">
        <v>336</v>
      </c>
    </row>
    <row r="4" spans="1:37" ht="17.850000000000001" customHeight="1" x14ac:dyDescent="0.25">
      <c r="A4" s="5">
        <v>1</v>
      </c>
      <c r="B4" s="5" t="s">
        <v>41</v>
      </c>
      <c r="C4" s="5">
        <v>9659</v>
      </c>
      <c r="D4" s="6" t="s">
        <v>52</v>
      </c>
      <c r="E4" s="6"/>
      <c r="F4" s="11" t="s">
        <v>333</v>
      </c>
      <c r="G4" s="3">
        <v>14705</v>
      </c>
      <c r="H4" s="3"/>
      <c r="I4" s="3">
        <v>150</v>
      </c>
      <c r="J4" s="12"/>
      <c r="K4" s="12">
        <v>119</v>
      </c>
      <c r="L4" s="12"/>
      <c r="M4" s="12"/>
      <c r="N4" s="12">
        <v>31480</v>
      </c>
      <c r="O4" s="12">
        <v>9566</v>
      </c>
      <c r="P4" s="12"/>
      <c r="Q4" s="12">
        <v>65</v>
      </c>
      <c r="R4" s="30">
        <f t="shared" ref="R4:R35" si="0">SUM(G4:Q4)</f>
        <v>56085</v>
      </c>
      <c r="S4" s="12">
        <v>24506</v>
      </c>
      <c r="T4" s="12">
        <v>0</v>
      </c>
      <c r="U4" s="12"/>
      <c r="V4" s="12"/>
      <c r="W4" s="12">
        <v>13006</v>
      </c>
      <c r="X4" s="12">
        <v>9629</v>
      </c>
      <c r="Y4" s="12">
        <v>107</v>
      </c>
      <c r="Z4" s="12">
        <v>5000</v>
      </c>
      <c r="AA4" s="12">
        <v>339</v>
      </c>
      <c r="AB4" s="13">
        <f t="shared" ref="AB4:AB35" si="1">SUM(S4:AA4)</f>
        <v>52587</v>
      </c>
      <c r="AC4" s="14">
        <f t="shared" ref="AC4:AC35" si="2">R4-AB4</f>
        <v>3498</v>
      </c>
      <c r="AD4" s="12">
        <v>1235000</v>
      </c>
      <c r="AE4" s="12"/>
      <c r="AF4" s="12">
        <v>350803</v>
      </c>
      <c r="AG4" s="12">
        <v>0</v>
      </c>
      <c r="AH4" s="30">
        <f t="shared" ref="AH4:AH35" si="3">SUM(AD4:AG4)</f>
        <v>1585803</v>
      </c>
      <c r="AI4" s="12">
        <v>0</v>
      </c>
      <c r="AJ4" s="30">
        <f t="shared" ref="AJ4:AJ35" si="4">+AH4-AI4</f>
        <v>1585803</v>
      </c>
      <c r="AK4" s="102"/>
    </row>
    <row r="5" spans="1:37" s="101" customFormat="1" ht="17.850000000000001" customHeight="1" x14ac:dyDescent="0.25">
      <c r="A5" s="94">
        <f t="shared" ref="A5:A35" si="5">A4+1</f>
        <v>2</v>
      </c>
      <c r="B5" s="94" t="s">
        <v>41</v>
      </c>
      <c r="C5" s="94">
        <v>9739</v>
      </c>
      <c r="D5" s="95" t="s">
        <v>53</v>
      </c>
      <c r="E5" s="95"/>
      <c r="F5" s="96" t="s">
        <v>54</v>
      </c>
      <c r="G5" s="97">
        <v>22481</v>
      </c>
      <c r="H5" s="97">
        <v>0</v>
      </c>
      <c r="I5" s="97">
        <v>0</v>
      </c>
      <c r="J5" s="97">
        <v>0</v>
      </c>
      <c r="K5" s="97">
        <v>0</v>
      </c>
      <c r="L5" s="97">
        <v>0</v>
      </c>
      <c r="M5" s="97"/>
      <c r="N5" s="97">
        <v>15906</v>
      </c>
      <c r="O5" s="97">
        <v>5113</v>
      </c>
      <c r="P5" s="97">
        <v>1611</v>
      </c>
      <c r="Q5" s="97"/>
      <c r="R5" s="98">
        <f t="shared" si="0"/>
        <v>45111</v>
      </c>
      <c r="S5" s="97">
        <v>6941</v>
      </c>
      <c r="T5" s="97">
        <v>0</v>
      </c>
      <c r="U5" s="97">
        <v>1854</v>
      </c>
      <c r="V5" s="97"/>
      <c r="W5" s="97">
        <v>9089</v>
      </c>
      <c r="X5" s="97">
        <v>7574</v>
      </c>
      <c r="Y5" s="97">
        <v>200</v>
      </c>
      <c r="Z5" s="97">
        <v>0</v>
      </c>
      <c r="AA5" s="97">
        <v>2000</v>
      </c>
      <c r="AB5" s="99">
        <f t="shared" si="1"/>
        <v>27658</v>
      </c>
      <c r="AC5" s="100">
        <f t="shared" si="2"/>
        <v>17453</v>
      </c>
      <c r="AD5" s="97">
        <v>650000</v>
      </c>
      <c r="AE5" s="97">
        <v>0</v>
      </c>
      <c r="AF5" s="97">
        <v>108492</v>
      </c>
      <c r="AG5" s="97">
        <v>0</v>
      </c>
      <c r="AH5" s="98">
        <f t="shared" si="3"/>
        <v>758492</v>
      </c>
      <c r="AI5" s="97">
        <v>0</v>
      </c>
      <c r="AJ5" s="98">
        <f t="shared" si="4"/>
        <v>758492</v>
      </c>
      <c r="AK5" s="102" t="s">
        <v>335</v>
      </c>
    </row>
    <row r="6" spans="1:37" ht="17.850000000000001" customHeight="1" x14ac:dyDescent="0.25">
      <c r="A6" s="5">
        <f t="shared" si="5"/>
        <v>3</v>
      </c>
      <c r="B6" s="5" t="s">
        <v>41</v>
      </c>
      <c r="C6" s="5">
        <v>9707</v>
      </c>
      <c r="D6" s="6" t="s">
        <v>55</v>
      </c>
      <c r="E6" s="6"/>
      <c r="F6" s="11" t="s">
        <v>333</v>
      </c>
      <c r="G6" s="3">
        <v>100959</v>
      </c>
      <c r="H6" s="3">
        <v>0</v>
      </c>
      <c r="I6" s="3">
        <v>0</v>
      </c>
      <c r="J6" s="12">
        <v>5000</v>
      </c>
      <c r="K6" s="12">
        <v>239385</v>
      </c>
      <c r="L6" s="12"/>
      <c r="M6" s="12"/>
      <c r="N6" s="12">
        <v>16493</v>
      </c>
      <c r="O6" s="12">
        <v>6851</v>
      </c>
      <c r="P6" s="12">
        <v>10000</v>
      </c>
      <c r="Q6" s="12"/>
      <c r="R6" s="30">
        <f t="shared" si="0"/>
        <v>378688</v>
      </c>
      <c r="S6" s="12">
        <v>46719</v>
      </c>
      <c r="T6" s="12">
        <v>14950</v>
      </c>
      <c r="U6" s="12"/>
      <c r="V6" s="12">
        <v>22166</v>
      </c>
      <c r="W6" s="12">
        <v>56710</v>
      </c>
      <c r="X6" s="12">
        <v>19740</v>
      </c>
      <c r="Y6" s="12">
        <v>0</v>
      </c>
      <c r="Z6" s="12">
        <v>0</v>
      </c>
      <c r="AA6" s="12">
        <v>732418</v>
      </c>
      <c r="AB6" s="13">
        <f t="shared" si="1"/>
        <v>892703</v>
      </c>
      <c r="AC6" s="14">
        <f t="shared" si="2"/>
        <v>-514015</v>
      </c>
      <c r="AD6" s="12">
        <v>2070000</v>
      </c>
      <c r="AE6" s="12"/>
      <c r="AF6" s="12">
        <v>73660</v>
      </c>
      <c r="AG6" s="12">
        <v>5522</v>
      </c>
      <c r="AH6" s="30">
        <f t="shared" si="3"/>
        <v>2149182</v>
      </c>
      <c r="AI6" s="12">
        <v>4977</v>
      </c>
      <c r="AJ6" s="30">
        <f t="shared" si="4"/>
        <v>2144205</v>
      </c>
      <c r="AK6" s="102"/>
    </row>
    <row r="7" spans="1:37" ht="17.850000000000001" customHeight="1" x14ac:dyDescent="0.25">
      <c r="A7" s="5">
        <f t="shared" si="5"/>
        <v>4</v>
      </c>
      <c r="B7" s="5" t="s">
        <v>41</v>
      </c>
      <c r="C7" s="5">
        <v>9695</v>
      </c>
      <c r="D7" s="6" t="s">
        <v>56</v>
      </c>
      <c r="E7" s="6"/>
      <c r="F7" s="11" t="s">
        <v>333</v>
      </c>
      <c r="G7" s="3">
        <v>88849</v>
      </c>
      <c r="H7" s="3">
        <v>214</v>
      </c>
      <c r="I7" s="3">
        <v>0</v>
      </c>
      <c r="J7" s="12"/>
      <c r="K7" s="12">
        <v>1500</v>
      </c>
      <c r="L7" s="12"/>
      <c r="M7" s="12"/>
      <c r="N7" s="12">
        <v>64931</v>
      </c>
      <c r="O7" s="12">
        <v>17848</v>
      </c>
      <c r="P7" s="12">
        <v>9300</v>
      </c>
      <c r="Q7" s="12">
        <v>478</v>
      </c>
      <c r="R7" s="30">
        <f t="shared" si="0"/>
        <v>183120</v>
      </c>
      <c r="S7" s="12">
        <v>65275</v>
      </c>
      <c r="T7" s="12"/>
      <c r="U7" s="12">
        <v>13148</v>
      </c>
      <c r="V7" s="12">
        <v>40901</v>
      </c>
      <c r="W7" s="12">
        <v>56636</v>
      </c>
      <c r="X7" s="12">
        <v>20707</v>
      </c>
      <c r="Y7" s="12">
        <v>6000</v>
      </c>
      <c r="Z7" s="12">
        <v>214</v>
      </c>
      <c r="AA7" s="12">
        <v>0</v>
      </c>
      <c r="AB7" s="13">
        <f t="shared" si="1"/>
        <v>202881</v>
      </c>
      <c r="AC7" s="14">
        <f t="shared" si="2"/>
        <v>-19761</v>
      </c>
      <c r="AD7" s="12">
        <v>9182500</v>
      </c>
      <c r="AE7" s="12">
        <v>507144</v>
      </c>
      <c r="AF7" s="12">
        <v>589410</v>
      </c>
      <c r="AG7" s="12">
        <v>3408</v>
      </c>
      <c r="AH7" s="30">
        <f t="shared" si="3"/>
        <v>10282462</v>
      </c>
      <c r="AI7" s="12">
        <v>5671</v>
      </c>
      <c r="AJ7" s="30">
        <f t="shared" si="4"/>
        <v>10276791</v>
      </c>
      <c r="AK7" s="102"/>
    </row>
    <row r="8" spans="1:37" ht="17.850000000000001" customHeight="1" x14ac:dyDescent="0.25">
      <c r="A8" s="5">
        <f t="shared" si="5"/>
        <v>5</v>
      </c>
      <c r="B8" s="5" t="s">
        <v>41</v>
      </c>
      <c r="C8" s="5">
        <v>9660</v>
      </c>
      <c r="D8" s="6" t="s">
        <v>57</v>
      </c>
      <c r="E8" s="6"/>
      <c r="F8" s="11" t="s">
        <v>54</v>
      </c>
      <c r="G8" s="3">
        <v>122530</v>
      </c>
      <c r="H8" s="3"/>
      <c r="I8" s="3">
        <v>520</v>
      </c>
      <c r="J8" s="12">
        <v>0</v>
      </c>
      <c r="K8" s="12">
        <v>16706</v>
      </c>
      <c r="L8" s="12"/>
      <c r="M8" s="12"/>
      <c r="N8" s="12">
        <v>31168</v>
      </c>
      <c r="O8" s="12">
        <v>5525</v>
      </c>
      <c r="P8" s="12"/>
      <c r="Q8" s="12">
        <v>2490</v>
      </c>
      <c r="R8" s="30">
        <f t="shared" si="0"/>
        <v>178939</v>
      </c>
      <c r="S8" s="12">
        <v>63773</v>
      </c>
      <c r="T8" s="12">
        <v>26004</v>
      </c>
      <c r="U8" s="12">
        <v>18730</v>
      </c>
      <c r="V8" s="12">
        <v>9716</v>
      </c>
      <c r="W8" s="12">
        <v>26728</v>
      </c>
      <c r="X8" s="12">
        <v>20969</v>
      </c>
      <c r="Y8" s="12">
        <v>10835</v>
      </c>
      <c r="Z8" s="12"/>
      <c r="AA8" s="12">
        <v>1209</v>
      </c>
      <c r="AB8" s="13">
        <f t="shared" si="1"/>
        <v>177964</v>
      </c>
      <c r="AC8" s="14">
        <f t="shared" si="2"/>
        <v>975</v>
      </c>
      <c r="AD8" s="12">
        <v>941018</v>
      </c>
      <c r="AE8" s="12">
        <v>5991</v>
      </c>
      <c r="AF8" s="12">
        <v>1560018</v>
      </c>
      <c r="AG8" s="12">
        <v>89</v>
      </c>
      <c r="AH8" s="30">
        <f t="shared" si="3"/>
        <v>2507116</v>
      </c>
      <c r="AI8" s="12">
        <v>172022</v>
      </c>
      <c r="AJ8" s="30">
        <f t="shared" si="4"/>
        <v>2335094</v>
      </c>
      <c r="AK8" s="102"/>
    </row>
    <row r="9" spans="1:37" ht="17.850000000000001" customHeight="1" x14ac:dyDescent="0.25">
      <c r="A9" s="5">
        <f t="shared" si="5"/>
        <v>6</v>
      </c>
      <c r="B9" s="5" t="s">
        <v>41</v>
      </c>
      <c r="C9" s="5">
        <v>9638</v>
      </c>
      <c r="D9" s="6" t="s">
        <v>58</v>
      </c>
      <c r="E9" s="6"/>
      <c r="F9" s="11" t="s">
        <v>54</v>
      </c>
      <c r="G9" s="3">
        <v>55917</v>
      </c>
      <c r="H9" s="3">
        <v>41884</v>
      </c>
      <c r="I9" s="3"/>
      <c r="J9" s="12"/>
      <c r="K9" s="12">
        <v>1304</v>
      </c>
      <c r="L9" s="12">
        <v>500</v>
      </c>
      <c r="M9" s="12"/>
      <c r="N9" s="12"/>
      <c r="O9" s="12">
        <v>4781</v>
      </c>
      <c r="P9" s="12">
        <v>300</v>
      </c>
      <c r="Q9" s="12">
        <v>19689</v>
      </c>
      <c r="R9" s="30">
        <f t="shared" si="0"/>
        <v>124375</v>
      </c>
      <c r="S9" s="12">
        <v>34473</v>
      </c>
      <c r="T9" s="12"/>
      <c r="U9" s="12"/>
      <c r="V9" s="12">
        <v>30501</v>
      </c>
      <c r="W9" s="12">
        <v>23377</v>
      </c>
      <c r="X9" s="12">
        <v>26808</v>
      </c>
      <c r="Y9" s="12">
        <v>533</v>
      </c>
      <c r="Z9" s="12">
        <v>169</v>
      </c>
      <c r="AA9" s="12">
        <v>6651</v>
      </c>
      <c r="AB9" s="13">
        <f t="shared" si="1"/>
        <v>122512</v>
      </c>
      <c r="AC9" s="14">
        <f t="shared" si="2"/>
        <v>1863</v>
      </c>
      <c r="AD9" s="12">
        <v>1771561</v>
      </c>
      <c r="AE9" s="12">
        <v>487837</v>
      </c>
      <c r="AF9" s="12">
        <v>138804</v>
      </c>
      <c r="AG9" s="12">
        <v>1685</v>
      </c>
      <c r="AH9" s="30">
        <f t="shared" si="3"/>
        <v>2399887</v>
      </c>
      <c r="AI9" s="12">
        <v>30772</v>
      </c>
      <c r="AJ9" s="30">
        <f t="shared" si="4"/>
        <v>2369115</v>
      </c>
      <c r="AK9" s="102"/>
    </row>
    <row r="10" spans="1:37" ht="17.850000000000001" customHeight="1" x14ac:dyDescent="0.25">
      <c r="A10" s="5">
        <f t="shared" si="5"/>
        <v>7</v>
      </c>
      <c r="B10" s="5" t="s">
        <v>41</v>
      </c>
      <c r="C10" s="5">
        <v>9639</v>
      </c>
      <c r="D10" s="6" t="s">
        <v>59</v>
      </c>
      <c r="E10" s="6"/>
      <c r="F10" s="11" t="s">
        <v>333</v>
      </c>
      <c r="G10" s="3">
        <v>88601</v>
      </c>
      <c r="H10" s="3">
        <v>4568</v>
      </c>
      <c r="I10" s="3"/>
      <c r="J10" s="12">
        <v>0</v>
      </c>
      <c r="K10" s="12"/>
      <c r="L10" s="12"/>
      <c r="M10" s="12"/>
      <c r="N10" s="12">
        <v>59574</v>
      </c>
      <c r="O10" s="12">
        <v>2153</v>
      </c>
      <c r="P10" s="12"/>
      <c r="Q10" s="12">
        <v>2677</v>
      </c>
      <c r="R10" s="30">
        <f t="shared" si="0"/>
        <v>157573</v>
      </c>
      <c r="S10" s="12"/>
      <c r="T10" s="12"/>
      <c r="U10" s="12"/>
      <c r="V10" s="12">
        <v>32383</v>
      </c>
      <c r="W10" s="12">
        <v>60715</v>
      </c>
      <c r="X10" s="12">
        <v>8629</v>
      </c>
      <c r="Y10" s="12">
        <v>3600</v>
      </c>
      <c r="Z10" s="12">
        <v>4900</v>
      </c>
      <c r="AA10" s="12"/>
      <c r="AB10" s="13">
        <f t="shared" si="1"/>
        <v>110227</v>
      </c>
      <c r="AC10" s="14">
        <f t="shared" si="2"/>
        <v>47346</v>
      </c>
      <c r="AD10" s="12"/>
      <c r="AE10" s="12">
        <v>2673888</v>
      </c>
      <c r="AF10" s="12">
        <v>217558</v>
      </c>
      <c r="AG10" s="12">
        <v>1739</v>
      </c>
      <c r="AH10" s="30">
        <f t="shared" si="3"/>
        <v>2893185</v>
      </c>
      <c r="AI10" s="12">
        <v>3243</v>
      </c>
      <c r="AJ10" s="30">
        <f t="shared" si="4"/>
        <v>2889942</v>
      </c>
      <c r="AK10" s="102"/>
    </row>
    <row r="11" spans="1:37" ht="17.850000000000001" customHeight="1" x14ac:dyDescent="0.25">
      <c r="A11" s="5">
        <f t="shared" si="5"/>
        <v>8</v>
      </c>
      <c r="B11" s="5" t="s">
        <v>41</v>
      </c>
      <c r="C11" s="5">
        <v>9663</v>
      </c>
      <c r="D11" s="6" t="s">
        <v>60</v>
      </c>
      <c r="E11" s="6"/>
      <c r="F11" s="11" t="s">
        <v>333</v>
      </c>
      <c r="G11" s="3">
        <v>81419</v>
      </c>
      <c r="H11" s="3">
        <v>10838</v>
      </c>
      <c r="I11" s="3"/>
      <c r="J11" s="12"/>
      <c r="K11" s="12"/>
      <c r="L11" s="12"/>
      <c r="M11" s="12"/>
      <c r="N11" s="12">
        <v>45479</v>
      </c>
      <c r="O11" s="12">
        <v>10839</v>
      </c>
      <c r="P11" s="12">
        <v>9186</v>
      </c>
      <c r="Q11" s="12">
        <v>78</v>
      </c>
      <c r="R11" s="30">
        <f t="shared" si="0"/>
        <v>157839</v>
      </c>
      <c r="S11" s="12">
        <v>38750</v>
      </c>
      <c r="T11" s="12">
        <v>10995</v>
      </c>
      <c r="U11" s="12"/>
      <c r="V11" s="12">
        <v>44317</v>
      </c>
      <c r="W11" s="12">
        <v>46935</v>
      </c>
      <c r="X11" s="12">
        <v>28558</v>
      </c>
      <c r="Y11" s="12">
        <v>0</v>
      </c>
      <c r="Z11" s="12">
        <v>0</v>
      </c>
      <c r="AA11" s="12"/>
      <c r="AB11" s="13">
        <f t="shared" si="1"/>
        <v>169555</v>
      </c>
      <c r="AC11" s="14">
        <f t="shared" si="2"/>
        <v>-11716</v>
      </c>
      <c r="AD11" s="12">
        <v>2690000</v>
      </c>
      <c r="AE11" s="12">
        <v>9793</v>
      </c>
      <c r="AF11" s="12">
        <v>384380</v>
      </c>
      <c r="AG11" s="12">
        <v>2609</v>
      </c>
      <c r="AH11" s="30">
        <f t="shared" si="3"/>
        <v>3086782</v>
      </c>
      <c r="AI11" s="12">
        <v>30650</v>
      </c>
      <c r="AJ11" s="30">
        <f t="shared" si="4"/>
        <v>3056132</v>
      </c>
      <c r="AK11" s="102"/>
    </row>
    <row r="12" spans="1:37" ht="17.850000000000001" customHeight="1" x14ac:dyDescent="0.25">
      <c r="A12" s="5">
        <f t="shared" si="5"/>
        <v>9</v>
      </c>
      <c r="B12" s="5" t="s">
        <v>41</v>
      </c>
      <c r="C12" s="5">
        <v>9665</v>
      </c>
      <c r="D12" s="6" t="s">
        <v>61</v>
      </c>
      <c r="E12" s="6"/>
      <c r="F12" s="11" t="s">
        <v>333</v>
      </c>
      <c r="G12" s="3">
        <v>86868</v>
      </c>
      <c r="H12" s="3"/>
      <c r="I12" s="3">
        <v>0</v>
      </c>
      <c r="J12" s="12"/>
      <c r="K12" s="12">
        <v>12685</v>
      </c>
      <c r="L12" s="12">
        <v>10707</v>
      </c>
      <c r="M12" s="12"/>
      <c r="N12" s="12">
        <v>161414</v>
      </c>
      <c r="O12" s="12">
        <v>31178</v>
      </c>
      <c r="P12" s="12">
        <v>2440</v>
      </c>
      <c r="Q12" s="12"/>
      <c r="R12" s="30">
        <f t="shared" si="0"/>
        <v>305292</v>
      </c>
      <c r="S12" s="12">
        <v>71584</v>
      </c>
      <c r="T12" s="12">
        <v>26000</v>
      </c>
      <c r="U12" s="12">
        <v>8194</v>
      </c>
      <c r="V12" s="12">
        <v>27856</v>
      </c>
      <c r="W12" s="12">
        <v>143347</v>
      </c>
      <c r="X12" s="12">
        <v>105381</v>
      </c>
      <c r="Y12" s="12">
        <v>2000</v>
      </c>
      <c r="Z12" s="12">
        <v>0</v>
      </c>
      <c r="AA12" s="12">
        <v>8089</v>
      </c>
      <c r="AB12" s="13">
        <f t="shared" si="1"/>
        <v>392451</v>
      </c>
      <c r="AC12" s="14">
        <f t="shared" si="2"/>
        <v>-87159</v>
      </c>
      <c r="AD12" s="12">
        <v>8286416</v>
      </c>
      <c r="AE12" s="12">
        <v>716300</v>
      </c>
      <c r="AF12" s="12">
        <v>1047508</v>
      </c>
      <c r="AG12" s="12">
        <v>10008</v>
      </c>
      <c r="AH12" s="30">
        <f t="shared" si="3"/>
        <v>10060232</v>
      </c>
      <c r="AI12" s="12">
        <v>3836639</v>
      </c>
      <c r="AJ12" s="30">
        <f t="shared" si="4"/>
        <v>6223593</v>
      </c>
      <c r="AK12" s="102"/>
    </row>
    <row r="13" spans="1:37" ht="17.850000000000001" customHeight="1" x14ac:dyDescent="0.25">
      <c r="A13" s="5">
        <f t="shared" si="5"/>
        <v>10</v>
      </c>
      <c r="B13" s="5" t="s">
        <v>41</v>
      </c>
      <c r="C13" s="5">
        <v>9752</v>
      </c>
      <c r="D13" s="6" t="s">
        <v>62</v>
      </c>
      <c r="E13" s="6"/>
      <c r="F13" s="11" t="s">
        <v>54</v>
      </c>
      <c r="G13" s="3">
        <v>423788</v>
      </c>
      <c r="H13" s="3">
        <v>0</v>
      </c>
      <c r="I13" s="3">
        <v>0</v>
      </c>
      <c r="J13" s="12">
        <v>0</v>
      </c>
      <c r="K13" s="12">
        <v>0</v>
      </c>
      <c r="L13" s="12">
        <v>0</v>
      </c>
      <c r="M13" s="12"/>
      <c r="N13" s="12">
        <v>141490</v>
      </c>
      <c r="O13" s="12">
        <v>18638</v>
      </c>
      <c r="P13" s="12"/>
      <c r="Q13" s="12"/>
      <c r="R13" s="30">
        <f t="shared" si="0"/>
        <v>583916</v>
      </c>
      <c r="S13" s="12">
        <v>150636</v>
      </c>
      <c r="T13" s="12"/>
      <c r="U13" s="12"/>
      <c r="V13" s="12"/>
      <c r="W13" s="12">
        <v>93639</v>
      </c>
      <c r="X13" s="12">
        <v>146789</v>
      </c>
      <c r="Y13" s="12">
        <v>120726</v>
      </c>
      <c r="Z13" s="12"/>
      <c r="AA13" s="12">
        <v>0</v>
      </c>
      <c r="AB13" s="13">
        <f t="shared" si="1"/>
        <v>511790</v>
      </c>
      <c r="AC13" s="14">
        <f t="shared" si="2"/>
        <v>72126</v>
      </c>
      <c r="AD13" s="12"/>
      <c r="AE13" s="12">
        <v>3007062</v>
      </c>
      <c r="AF13" s="12">
        <v>599769</v>
      </c>
      <c r="AG13" s="12"/>
      <c r="AH13" s="30">
        <f t="shared" si="3"/>
        <v>3606831</v>
      </c>
      <c r="AI13" s="12">
        <v>1095332</v>
      </c>
      <c r="AJ13" s="30">
        <f t="shared" si="4"/>
        <v>2511499</v>
      </c>
      <c r="AK13" s="102"/>
    </row>
    <row r="14" spans="1:37" ht="17.850000000000001" customHeight="1" x14ac:dyDescent="0.25">
      <c r="A14" s="5">
        <f t="shared" si="5"/>
        <v>11</v>
      </c>
      <c r="B14" s="5" t="s">
        <v>41</v>
      </c>
      <c r="C14" s="5">
        <v>9668</v>
      </c>
      <c r="D14" s="6" t="s">
        <v>63</v>
      </c>
      <c r="E14" s="6" t="s">
        <v>64</v>
      </c>
      <c r="F14" s="11" t="s">
        <v>54</v>
      </c>
      <c r="G14" s="3">
        <v>19716</v>
      </c>
      <c r="H14" s="3">
        <v>0</v>
      </c>
      <c r="I14" s="3">
        <v>4654</v>
      </c>
      <c r="J14" s="12">
        <v>0</v>
      </c>
      <c r="K14" s="12">
        <v>1430</v>
      </c>
      <c r="L14" s="12">
        <v>0</v>
      </c>
      <c r="M14" s="12"/>
      <c r="N14" s="12">
        <v>23842</v>
      </c>
      <c r="O14" s="12">
        <v>10245</v>
      </c>
      <c r="P14" s="12">
        <v>0</v>
      </c>
      <c r="Q14" s="12"/>
      <c r="R14" s="30">
        <f t="shared" si="0"/>
        <v>59887</v>
      </c>
      <c r="S14" s="12"/>
      <c r="T14" s="12">
        <v>0</v>
      </c>
      <c r="U14" s="12">
        <v>38004</v>
      </c>
      <c r="V14" s="12">
        <v>9934</v>
      </c>
      <c r="W14" s="12">
        <v>21985</v>
      </c>
      <c r="X14" s="12">
        <v>8670</v>
      </c>
      <c r="Y14" s="12">
        <v>30</v>
      </c>
      <c r="Z14" s="12">
        <v>0</v>
      </c>
      <c r="AA14" s="12"/>
      <c r="AB14" s="13">
        <f t="shared" si="1"/>
        <v>78623</v>
      </c>
      <c r="AC14" s="14">
        <f t="shared" si="2"/>
        <v>-18736</v>
      </c>
      <c r="AD14" s="12">
        <v>1279340</v>
      </c>
      <c r="AE14" s="12"/>
      <c r="AF14" s="12">
        <v>354138</v>
      </c>
      <c r="AG14" s="12">
        <v>6670</v>
      </c>
      <c r="AH14" s="30">
        <f t="shared" si="3"/>
        <v>1640148</v>
      </c>
      <c r="AI14" s="12">
        <v>2110</v>
      </c>
      <c r="AJ14" s="30">
        <f t="shared" si="4"/>
        <v>1638038</v>
      </c>
      <c r="AK14" s="102"/>
    </row>
    <row r="15" spans="1:37" ht="17.850000000000001" customHeight="1" x14ac:dyDescent="0.25">
      <c r="A15" s="5">
        <f t="shared" si="5"/>
        <v>12</v>
      </c>
      <c r="B15" s="5" t="s">
        <v>41</v>
      </c>
      <c r="C15" s="5">
        <v>9667</v>
      </c>
      <c r="D15" s="6" t="s">
        <v>65</v>
      </c>
      <c r="E15" s="6"/>
      <c r="F15" s="11" t="s">
        <v>54</v>
      </c>
      <c r="G15" s="3">
        <v>224228</v>
      </c>
      <c r="H15" s="3"/>
      <c r="I15" s="3"/>
      <c r="J15" s="12">
        <v>627537</v>
      </c>
      <c r="K15" s="12"/>
      <c r="L15" s="12">
        <v>26711</v>
      </c>
      <c r="M15" s="12"/>
      <c r="N15" s="12">
        <v>7591</v>
      </c>
      <c r="O15" s="12">
        <v>27395</v>
      </c>
      <c r="P15" s="12"/>
      <c r="Q15" s="12"/>
      <c r="R15" s="30">
        <f t="shared" si="0"/>
        <v>913462</v>
      </c>
      <c r="S15" s="12">
        <v>110842</v>
      </c>
      <c r="T15" s="12">
        <v>26000</v>
      </c>
      <c r="U15" s="12">
        <v>27247</v>
      </c>
      <c r="V15" s="12">
        <v>31200</v>
      </c>
      <c r="W15" s="12">
        <v>64892</v>
      </c>
      <c r="X15" s="12">
        <v>55674</v>
      </c>
      <c r="Y15" s="12">
        <v>11900</v>
      </c>
      <c r="Z15" s="12">
        <v>0</v>
      </c>
      <c r="AA15" s="12"/>
      <c r="AB15" s="13">
        <f t="shared" si="1"/>
        <v>327755</v>
      </c>
      <c r="AC15" s="14">
        <f t="shared" si="2"/>
        <v>585707</v>
      </c>
      <c r="AD15" s="12">
        <v>11977356</v>
      </c>
      <c r="AE15" s="12"/>
      <c r="AF15" s="12"/>
      <c r="AG15" s="12"/>
      <c r="AH15" s="30">
        <f t="shared" si="3"/>
        <v>11977356</v>
      </c>
      <c r="AI15" s="12">
        <v>979669</v>
      </c>
      <c r="AJ15" s="30">
        <f t="shared" si="4"/>
        <v>10997687</v>
      </c>
      <c r="AK15" s="102"/>
    </row>
    <row r="16" spans="1:37" ht="17.850000000000001" customHeight="1" x14ac:dyDescent="0.25">
      <c r="A16" s="5">
        <f t="shared" si="5"/>
        <v>13</v>
      </c>
      <c r="B16" s="5" t="s">
        <v>41</v>
      </c>
      <c r="C16" s="5">
        <v>16476</v>
      </c>
      <c r="D16" s="6" t="s">
        <v>66</v>
      </c>
      <c r="E16" s="6"/>
      <c r="F16" s="11" t="s">
        <v>333</v>
      </c>
      <c r="G16" s="3">
        <v>137422</v>
      </c>
      <c r="H16" s="3"/>
      <c r="I16" s="3">
        <v>19333</v>
      </c>
      <c r="J16" s="12">
        <v>5967</v>
      </c>
      <c r="K16" s="12">
        <v>97509</v>
      </c>
      <c r="L16" s="12"/>
      <c r="M16" s="12"/>
      <c r="N16" s="12">
        <v>3615</v>
      </c>
      <c r="O16" s="12">
        <v>2289</v>
      </c>
      <c r="P16" s="12">
        <v>2940</v>
      </c>
      <c r="Q16" s="12"/>
      <c r="R16" s="30">
        <f t="shared" si="0"/>
        <v>269075</v>
      </c>
      <c r="S16" s="12">
        <v>63512</v>
      </c>
      <c r="T16" s="12"/>
      <c r="U16" s="12">
        <v>1787</v>
      </c>
      <c r="V16" s="12">
        <v>112048</v>
      </c>
      <c r="W16" s="12">
        <v>31231</v>
      </c>
      <c r="X16" s="12">
        <v>24473</v>
      </c>
      <c r="Y16" s="12">
        <v>29530</v>
      </c>
      <c r="Z16" s="12">
        <v>8705</v>
      </c>
      <c r="AA16" s="12"/>
      <c r="AB16" s="13">
        <f t="shared" si="1"/>
        <v>271286</v>
      </c>
      <c r="AC16" s="14">
        <f t="shared" si="2"/>
        <v>-2211</v>
      </c>
      <c r="AD16" s="12">
        <v>1905919</v>
      </c>
      <c r="AE16" s="12">
        <v>13673</v>
      </c>
      <c r="AF16" s="12">
        <v>145333</v>
      </c>
      <c r="AG16" s="12">
        <v>1412</v>
      </c>
      <c r="AH16" s="30">
        <f t="shared" si="3"/>
        <v>2066337</v>
      </c>
      <c r="AI16" s="12">
        <v>3243</v>
      </c>
      <c r="AJ16" s="30">
        <f t="shared" si="4"/>
        <v>2063094</v>
      </c>
      <c r="AK16" s="102"/>
    </row>
    <row r="17" spans="1:37" ht="17.850000000000001" customHeight="1" x14ac:dyDescent="0.25">
      <c r="A17" s="5">
        <f t="shared" si="5"/>
        <v>14</v>
      </c>
      <c r="B17" s="5" t="s">
        <v>41</v>
      </c>
      <c r="C17" s="5">
        <v>19769</v>
      </c>
      <c r="D17" s="6" t="s">
        <v>67</v>
      </c>
      <c r="E17" s="6"/>
      <c r="F17" s="11" t="s">
        <v>333</v>
      </c>
      <c r="G17" s="3">
        <v>59656</v>
      </c>
      <c r="H17" s="3">
        <v>0</v>
      </c>
      <c r="I17" s="3"/>
      <c r="J17" s="12">
        <v>0</v>
      </c>
      <c r="K17" s="12">
        <v>20160</v>
      </c>
      <c r="L17" s="12"/>
      <c r="M17" s="12"/>
      <c r="N17" s="12">
        <v>8765</v>
      </c>
      <c r="O17" s="12">
        <v>12542</v>
      </c>
      <c r="P17" s="12">
        <v>7364</v>
      </c>
      <c r="Q17" s="12">
        <v>3729</v>
      </c>
      <c r="R17" s="30">
        <f t="shared" si="0"/>
        <v>112216</v>
      </c>
      <c r="S17" s="12">
        <v>40685</v>
      </c>
      <c r="T17" s="12">
        <v>12241</v>
      </c>
      <c r="U17" s="12">
        <v>8552</v>
      </c>
      <c r="V17" s="12">
        <v>12353</v>
      </c>
      <c r="W17" s="12">
        <v>44366</v>
      </c>
      <c r="X17" s="12">
        <v>12442</v>
      </c>
      <c r="Y17" s="12">
        <v>7574</v>
      </c>
      <c r="Z17" s="12"/>
      <c r="AA17" s="12">
        <v>4949</v>
      </c>
      <c r="AB17" s="13">
        <f t="shared" si="1"/>
        <v>143162</v>
      </c>
      <c r="AC17" s="14">
        <f t="shared" si="2"/>
        <v>-30946</v>
      </c>
      <c r="AD17" s="12">
        <v>1609281</v>
      </c>
      <c r="AE17" s="12">
        <v>40110</v>
      </c>
      <c r="AF17" s="12">
        <v>410480</v>
      </c>
      <c r="AG17" s="12">
        <v>2903</v>
      </c>
      <c r="AH17" s="30">
        <f t="shared" si="3"/>
        <v>2062774</v>
      </c>
      <c r="AI17" s="12">
        <v>856</v>
      </c>
      <c r="AJ17" s="30">
        <f t="shared" si="4"/>
        <v>2061918</v>
      </c>
      <c r="AK17" s="102"/>
    </row>
    <row r="18" spans="1:37" ht="17.850000000000001" customHeight="1" x14ac:dyDescent="0.25">
      <c r="A18" s="5">
        <f t="shared" si="5"/>
        <v>15</v>
      </c>
      <c r="B18" s="5" t="s">
        <v>41</v>
      </c>
      <c r="C18" s="5">
        <v>9672</v>
      </c>
      <c r="D18" s="6" t="s">
        <v>68</v>
      </c>
      <c r="E18" s="6"/>
      <c r="F18" s="11" t="s">
        <v>333</v>
      </c>
      <c r="G18" s="3">
        <v>97563</v>
      </c>
      <c r="H18" s="3"/>
      <c r="I18" s="3"/>
      <c r="J18" s="12"/>
      <c r="K18" s="12"/>
      <c r="L18" s="12"/>
      <c r="M18" s="12"/>
      <c r="N18" s="12">
        <v>30160</v>
      </c>
      <c r="O18" s="12">
        <v>2077</v>
      </c>
      <c r="P18" s="12">
        <v>9803</v>
      </c>
      <c r="Q18" s="12">
        <v>66761</v>
      </c>
      <c r="R18" s="30">
        <f t="shared" si="0"/>
        <v>206364</v>
      </c>
      <c r="S18" s="12">
        <v>66620</v>
      </c>
      <c r="T18" s="12">
        <v>25615</v>
      </c>
      <c r="U18" s="12">
        <v>7640</v>
      </c>
      <c r="V18" s="12">
        <v>10773</v>
      </c>
      <c r="W18" s="12">
        <v>68906</v>
      </c>
      <c r="X18" s="12">
        <v>8652</v>
      </c>
      <c r="Y18" s="12">
        <v>1863</v>
      </c>
      <c r="Z18" s="12">
        <v>600</v>
      </c>
      <c r="AA18" s="12"/>
      <c r="AB18" s="13">
        <f t="shared" si="1"/>
        <v>190669</v>
      </c>
      <c r="AC18" s="14">
        <f t="shared" si="2"/>
        <v>15695</v>
      </c>
      <c r="AD18" s="12">
        <v>815000</v>
      </c>
      <c r="AE18" s="12">
        <v>80191</v>
      </c>
      <c r="AF18" s="12">
        <v>53358</v>
      </c>
      <c r="AG18" s="12">
        <v>180</v>
      </c>
      <c r="AH18" s="30">
        <f t="shared" si="3"/>
        <v>948729</v>
      </c>
      <c r="AI18" s="12">
        <v>28</v>
      </c>
      <c r="AJ18" s="30">
        <f t="shared" si="4"/>
        <v>948701</v>
      </c>
      <c r="AK18" s="102"/>
    </row>
    <row r="19" spans="1:37" ht="17.850000000000001" customHeight="1" x14ac:dyDescent="0.25">
      <c r="A19" s="5">
        <f t="shared" si="5"/>
        <v>16</v>
      </c>
      <c r="B19" s="5" t="s">
        <v>41</v>
      </c>
      <c r="C19" s="5">
        <v>9673</v>
      </c>
      <c r="D19" s="6" t="s">
        <v>69</v>
      </c>
      <c r="E19" s="6"/>
      <c r="F19" s="11" t="s">
        <v>54</v>
      </c>
      <c r="G19" s="3">
        <v>1581381</v>
      </c>
      <c r="H19" s="3">
        <v>0</v>
      </c>
      <c r="I19" s="3">
        <v>363251</v>
      </c>
      <c r="J19" s="12">
        <v>250701</v>
      </c>
      <c r="K19" s="12">
        <v>543584</v>
      </c>
      <c r="L19" s="12">
        <v>0</v>
      </c>
      <c r="M19" s="12"/>
      <c r="N19" s="12">
        <v>77758</v>
      </c>
      <c r="O19" s="12">
        <v>8759</v>
      </c>
      <c r="P19" s="12">
        <v>16003</v>
      </c>
      <c r="Q19" s="12"/>
      <c r="R19" s="30">
        <f t="shared" si="0"/>
        <v>2841437</v>
      </c>
      <c r="S19" s="12">
        <v>134200</v>
      </c>
      <c r="T19" s="12">
        <v>93925</v>
      </c>
      <c r="U19" s="12"/>
      <c r="V19" s="12">
        <v>721669</v>
      </c>
      <c r="W19" s="12">
        <v>86692</v>
      </c>
      <c r="X19" s="12">
        <v>93754</v>
      </c>
      <c r="Y19" s="12">
        <v>443172</v>
      </c>
      <c r="Z19" s="12">
        <v>120154</v>
      </c>
      <c r="AA19" s="12">
        <v>226805</v>
      </c>
      <c r="AB19" s="13">
        <f t="shared" si="1"/>
        <v>1920371</v>
      </c>
      <c r="AC19" s="14">
        <f t="shared" si="2"/>
        <v>921066</v>
      </c>
      <c r="AD19" s="12">
        <v>5538294</v>
      </c>
      <c r="AE19" s="12">
        <v>49519</v>
      </c>
      <c r="AF19" s="12">
        <v>1870272</v>
      </c>
      <c r="AG19" s="12">
        <v>90654</v>
      </c>
      <c r="AH19" s="30">
        <f t="shared" si="3"/>
        <v>7548739</v>
      </c>
      <c r="AI19" s="12">
        <v>510399</v>
      </c>
      <c r="AJ19" s="30">
        <f t="shared" si="4"/>
        <v>7038340</v>
      </c>
      <c r="AK19" s="102"/>
    </row>
    <row r="20" spans="1:37" ht="17.850000000000001" customHeight="1" x14ac:dyDescent="0.25">
      <c r="A20" s="5">
        <f t="shared" si="5"/>
        <v>17</v>
      </c>
      <c r="B20" s="5" t="s">
        <v>41</v>
      </c>
      <c r="C20" s="5">
        <v>9640</v>
      </c>
      <c r="D20" s="6" t="s">
        <v>70</v>
      </c>
      <c r="E20" s="6"/>
      <c r="F20" s="11" t="s">
        <v>54</v>
      </c>
      <c r="G20" s="3">
        <v>18407</v>
      </c>
      <c r="H20" s="3"/>
      <c r="I20" s="3"/>
      <c r="J20" s="12"/>
      <c r="K20" s="12">
        <v>400</v>
      </c>
      <c r="L20" s="12">
        <v>0</v>
      </c>
      <c r="M20" s="12"/>
      <c r="N20" s="12">
        <v>59146</v>
      </c>
      <c r="O20" s="12">
        <v>115892</v>
      </c>
      <c r="P20" s="12"/>
      <c r="Q20" s="12"/>
      <c r="R20" s="30">
        <f t="shared" si="0"/>
        <v>193845</v>
      </c>
      <c r="S20" s="12">
        <v>36409</v>
      </c>
      <c r="T20" s="12"/>
      <c r="U20" s="12"/>
      <c r="V20" s="12">
        <v>33809</v>
      </c>
      <c r="W20" s="12">
        <v>52798</v>
      </c>
      <c r="X20" s="12">
        <v>41366</v>
      </c>
      <c r="Y20" s="12">
        <v>2970</v>
      </c>
      <c r="Z20" s="12"/>
      <c r="AA20" s="12">
        <v>33151</v>
      </c>
      <c r="AB20" s="13">
        <f t="shared" si="1"/>
        <v>200503</v>
      </c>
      <c r="AC20" s="14">
        <f t="shared" si="2"/>
        <v>-6658</v>
      </c>
      <c r="AD20" s="12">
        <v>4282000</v>
      </c>
      <c r="AE20" s="12">
        <v>412000</v>
      </c>
      <c r="AF20" s="12">
        <v>3327735</v>
      </c>
      <c r="AG20" s="12">
        <v>0</v>
      </c>
      <c r="AH20" s="30">
        <f t="shared" si="3"/>
        <v>8021735</v>
      </c>
      <c r="AI20" s="12"/>
      <c r="AJ20" s="30">
        <f t="shared" si="4"/>
        <v>8021735</v>
      </c>
      <c r="AK20" s="102"/>
    </row>
    <row r="21" spans="1:37" ht="17.850000000000001" customHeight="1" x14ac:dyDescent="0.25">
      <c r="A21" s="5">
        <f t="shared" si="5"/>
        <v>18</v>
      </c>
      <c r="B21" s="5" t="s">
        <v>41</v>
      </c>
      <c r="C21" s="5">
        <v>18938</v>
      </c>
      <c r="D21" s="6" t="s">
        <v>71</v>
      </c>
      <c r="E21" s="6"/>
      <c r="F21" s="11" t="s">
        <v>333</v>
      </c>
      <c r="G21" s="3">
        <v>83385</v>
      </c>
      <c r="H21" s="3"/>
      <c r="I21" s="3"/>
      <c r="J21" s="12"/>
      <c r="K21" s="12">
        <v>3000</v>
      </c>
      <c r="L21" s="12"/>
      <c r="M21" s="12"/>
      <c r="N21" s="12">
        <v>15621</v>
      </c>
      <c r="O21" s="12">
        <v>666</v>
      </c>
      <c r="P21" s="12">
        <v>10</v>
      </c>
      <c r="Q21" s="12"/>
      <c r="R21" s="30">
        <f t="shared" si="0"/>
        <v>102682</v>
      </c>
      <c r="S21" s="12">
        <v>37083</v>
      </c>
      <c r="T21" s="12">
        <v>16052</v>
      </c>
      <c r="U21" s="12">
        <v>430</v>
      </c>
      <c r="V21" s="12">
        <v>8680</v>
      </c>
      <c r="W21" s="12">
        <v>27236</v>
      </c>
      <c r="X21" s="12">
        <v>6155</v>
      </c>
      <c r="Y21" s="12">
        <v>2466</v>
      </c>
      <c r="Z21" s="12">
        <v>2621</v>
      </c>
      <c r="AA21" s="12"/>
      <c r="AB21" s="13">
        <f t="shared" si="1"/>
        <v>100723</v>
      </c>
      <c r="AC21" s="14">
        <f t="shared" si="2"/>
        <v>1959</v>
      </c>
      <c r="AD21" s="12"/>
      <c r="AE21" s="12"/>
      <c r="AF21" s="12">
        <v>68896</v>
      </c>
      <c r="AG21" s="12"/>
      <c r="AH21" s="30">
        <f t="shared" si="3"/>
        <v>68896</v>
      </c>
      <c r="AI21" s="12"/>
      <c r="AJ21" s="30">
        <f t="shared" si="4"/>
        <v>68896</v>
      </c>
      <c r="AK21" s="102"/>
    </row>
    <row r="22" spans="1:37" ht="17.850000000000001" customHeight="1" x14ac:dyDescent="0.25">
      <c r="A22" s="5">
        <f t="shared" si="5"/>
        <v>19</v>
      </c>
      <c r="B22" s="5" t="s">
        <v>41</v>
      </c>
      <c r="C22" s="5">
        <v>9964</v>
      </c>
      <c r="D22" s="6" t="s">
        <v>72</v>
      </c>
      <c r="E22" s="6"/>
      <c r="F22" s="11" t="s">
        <v>54</v>
      </c>
      <c r="G22" s="3">
        <v>41725</v>
      </c>
      <c r="H22" s="3"/>
      <c r="I22" s="3"/>
      <c r="J22" s="12"/>
      <c r="K22" s="12"/>
      <c r="L22" s="12">
        <v>473644</v>
      </c>
      <c r="M22" s="12"/>
      <c r="N22" s="12">
        <v>17281</v>
      </c>
      <c r="O22" s="12">
        <v>7578</v>
      </c>
      <c r="P22" s="12"/>
      <c r="Q22" s="12">
        <v>1830</v>
      </c>
      <c r="R22" s="30">
        <f t="shared" si="0"/>
        <v>542058</v>
      </c>
      <c r="S22" s="12">
        <v>22000</v>
      </c>
      <c r="T22" s="12">
        <v>0</v>
      </c>
      <c r="U22" s="12">
        <v>1565</v>
      </c>
      <c r="V22" s="12"/>
      <c r="W22" s="12">
        <v>20343</v>
      </c>
      <c r="X22" s="12">
        <v>5163</v>
      </c>
      <c r="Y22" s="12">
        <v>2050</v>
      </c>
      <c r="Z22" s="12"/>
      <c r="AA22" s="12">
        <v>0</v>
      </c>
      <c r="AB22" s="13">
        <f t="shared" si="1"/>
        <v>51121</v>
      </c>
      <c r="AC22" s="14">
        <f t="shared" si="2"/>
        <v>490937</v>
      </c>
      <c r="AD22" s="12">
        <v>1129394</v>
      </c>
      <c r="AE22" s="12">
        <v>63313</v>
      </c>
      <c r="AF22" s="12">
        <v>701800</v>
      </c>
      <c r="AG22" s="12">
        <v>0</v>
      </c>
      <c r="AH22" s="30">
        <f t="shared" si="3"/>
        <v>1894507</v>
      </c>
      <c r="AI22" s="12"/>
      <c r="AJ22" s="30">
        <f t="shared" si="4"/>
        <v>1894507</v>
      </c>
      <c r="AK22" s="102"/>
    </row>
    <row r="23" spans="1:37" ht="17.850000000000001" customHeight="1" x14ac:dyDescent="0.25">
      <c r="A23" s="5">
        <f t="shared" si="5"/>
        <v>20</v>
      </c>
      <c r="B23" s="5" t="s">
        <v>41</v>
      </c>
      <c r="C23" s="5">
        <v>9677</v>
      </c>
      <c r="D23" s="6" t="s">
        <v>73</v>
      </c>
      <c r="E23" s="6" t="s">
        <v>74</v>
      </c>
      <c r="F23" s="11" t="s">
        <v>54</v>
      </c>
      <c r="G23" s="3">
        <v>11770</v>
      </c>
      <c r="H23" s="3">
        <v>808</v>
      </c>
      <c r="I23" s="3">
        <v>2176</v>
      </c>
      <c r="J23" s="3">
        <v>16013</v>
      </c>
      <c r="K23" s="3"/>
      <c r="L23" s="3">
        <v>685</v>
      </c>
      <c r="M23" s="3"/>
      <c r="N23" s="12">
        <v>10</v>
      </c>
      <c r="O23" s="12">
        <v>14255</v>
      </c>
      <c r="P23" s="12">
        <v>10625</v>
      </c>
      <c r="Q23" s="12">
        <v>0</v>
      </c>
      <c r="R23" s="30">
        <f t="shared" si="0"/>
        <v>56342</v>
      </c>
      <c r="S23" s="12">
        <v>70490</v>
      </c>
      <c r="T23" s="12">
        <v>15600</v>
      </c>
      <c r="U23" s="12">
        <v>480</v>
      </c>
      <c r="V23" s="12">
        <v>0</v>
      </c>
      <c r="W23" s="12">
        <v>11173</v>
      </c>
      <c r="X23" s="12">
        <v>12584</v>
      </c>
      <c r="Y23" s="12">
        <v>2984</v>
      </c>
      <c r="Z23" s="12">
        <v>0</v>
      </c>
      <c r="AA23" s="12"/>
      <c r="AB23" s="13">
        <f t="shared" si="1"/>
        <v>113311</v>
      </c>
      <c r="AC23" s="14">
        <f t="shared" si="2"/>
        <v>-56969</v>
      </c>
      <c r="AD23" s="12">
        <v>675000</v>
      </c>
      <c r="AE23" s="12">
        <v>1186</v>
      </c>
      <c r="AF23" s="12">
        <v>1943531</v>
      </c>
      <c r="AG23" s="12">
        <v>0</v>
      </c>
      <c r="AH23" s="30">
        <f t="shared" si="3"/>
        <v>2619717</v>
      </c>
      <c r="AI23" s="12">
        <v>33723</v>
      </c>
      <c r="AJ23" s="30">
        <f t="shared" si="4"/>
        <v>2585994</v>
      </c>
      <c r="AK23" s="102"/>
    </row>
    <row r="24" spans="1:37" ht="17.850000000000001" customHeight="1" x14ac:dyDescent="0.25">
      <c r="A24" s="5">
        <f t="shared" si="5"/>
        <v>21</v>
      </c>
      <c r="B24" s="5" t="s">
        <v>41</v>
      </c>
      <c r="C24" s="5">
        <v>19096</v>
      </c>
      <c r="D24" s="7" t="s">
        <v>75</v>
      </c>
      <c r="E24" s="7"/>
      <c r="F24" s="11" t="s">
        <v>54</v>
      </c>
      <c r="G24" s="3">
        <v>105356</v>
      </c>
      <c r="H24" s="3">
        <v>0</v>
      </c>
      <c r="I24" s="3">
        <v>8202</v>
      </c>
      <c r="J24" s="3"/>
      <c r="K24" s="3">
        <v>54800</v>
      </c>
      <c r="L24" s="3"/>
      <c r="M24" s="3"/>
      <c r="N24" s="3">
        <v>8681</v>
      </c>
      <c r="O24" s="3">
        <v>25613</v>
      </c>
      <c r="P24" s="3">
        <v>12579</v>
      </c>
      <c r="Q24" s="3">
        <v>522</v>
      </c>
      <c r="R24" s="30">
        <f t="shared" si="0"/>
        <v>215753</v>
      </c>
      <c r="S24" s="3">
        <v>130768</v>
      </c>
      <c r="T24" s="3">
        <v>41340</v>
      </c>
      <c r="U24" s="3">
        <v>8043</v>
      </c>
      <c r="V24" s="3">
        <v>31090</v>
      </c>
      <c r="W24" s="3">
        <v>13854</v>
      </c>
      <c r="X24" s="3">
        <v>14452</v>
      </c>
      <c r="Y24" s="3">
        <v>9437</v>
      </c>
      <c r="Z24" s="3">
        <v>2332</v>
      </c>
      <c r="AA24" s="3">
        <v>22320</v>
      </c>
      <c r="AB24" s="13">
        <f t="shared" si="1"/>
        <v>273636</v>
      </c>
      <c r="AC24" s="14">
        <f t="shared" si="2"/>
        <v>-57883</v>
      </c>
      <c r="AD24" s="3">
        <v>2151865</v>
      </c>
      <c r="AE24" s="3">
        <v>425122</v>
      </c>
      <c r="AF24" s="3">
        <v>1873807</v>
      </c>
      <c r="AG24" s="3">
        <v>3692</v>
      </c>
      <c r="AH24" s="30">
        <f t="shared" si="3"/>
        <v>4454486</v>
      </c>
      <c r="AI24" s="3">
        <v>47987</v>
      </c>
      <c r="AJ24" s="30">
        <f t="shared" si="4"/>
        <v>4406499</v>
      </c>
      <c r="AK24" s="102"/>
    </row>
    <row r="25" spans="1:37" ht="17.850000000000001" customHeight="1" x14ac:dyDescent="0.25">
      <c r="A25" s="5">
        <f t="shared" si="5"/>
        <v>22</v>
      </c>
      <c r="B25" s="5" t="s">
        <v>41</v>
      </c>
      <c r="C25" s="5">
        <v>9686</v>
      </c>
      <c r="D25" s="6" t="s">
        <v>76</v>
      </c>
      <c r="E25" s="6"/>
      <c r="F25" s="11" t="s">
        <v>54</v>
      </c>
      <c r="G25" s="3">
        <v>92207</v>
      </c>
      <c r="H25" s="3">
        <v>3746</v>
      </c>
      <c r="I25" s="3">
        <v>5685</v>
      </c>
      <c r="J25" s="12">
        <v>25645</v>
      </c>
      <c r="K25" s="12"/>
      <c r="L25" s="12"/>
      <c r="M25" s="12"/>
      <c r="N25" s="12">
        <v>6678</v>
      </c>
      <c r="O25" s="12">
        <v>25573</v>
      </c>
      <c r="P25" s="12"/>
      <c r="Q25" s="12"/>
      <c r="R25" s="30">
        <f t="shared" si="0"/>
        <v>159534</v>
      </c>
      <c r="S25" s="12">
        <v>88378</v>
      </c>
      <c r="T25" s="12">
        <v>23400</v>
      </c>
      <c r="U25" s="12">
        <v>229</v>
      </c>
      <c r="V25" s="12">
        <v>934</v>
      </c>
      <c r="W25" s="12">
        <v>14846</v>
      </c>
      <c r="X25" s="12">
        <v>18118</v>
      </c>
      <c r="Y25" s="12">
        <v>8908</v>
      </c>
      <c r="Z25" s="12">
        <v>4000</v>
      </c>
      <c r="AA25" s="12">
        <v>1526</v>
      </c>
      <c r="AB25" s="13">
        <f t="shared" si="1"/>
        <v>160339</v>
      </c>
      <c r="AC25" s="14">
        <f t="shared" si="2"/>
        <v>-805</v>
      </c>
      <c r="AD25" s="12">
        <v>1110000</v>
      </c>
      <c r="AE25" s="12">
        <v>1486</v>
      </c>
      <c r="AF25" s="12">
        <v>1958688</v>
      </c>
      <c r="AG25" s="12"/>
      <c r="AH25" s="30">
        <f t="shared" si="3"/>
        <v>3070174</v>
      </c>
      <c r="AI25" s="12">
        <v>1500</v>
      </c>
      <c r="AJ25" s="30">
        <f t="shared" si="4"/>
        <v>3068674</v>
      </c>
      <c r="AK25" s="102"/>
    </row>
    <row r="26" spans="1:37" ht="17.850000000000001" customHeight="1" x14ac:dyDescent="0.25">
      <c r="A26" s="5">
        <f t="shared" si="5"/>
        <v>23</v>
      </c>
      <c r="B26" s="5" t="s">
        <v>41</v>
      </c>
      <c r="C26" s="5">
        <v>9687</v>
      </c>
      <c r="D26" s="6" t="s">
        <v>77</v>
      </c>
      <c r="E26" s="6"/>
      <c r="F26" s="11" t="s">
        <v>333</v>
      </c>
      <c r="G26" s="103">
        <v>53491.759999999995</v>
      </c>
      <c r="H26" s="103">
        <v>17210</v>
      </c>
      <c r="I26" s="103">
        <v>1110</v>
      </c>
      <c r="J26" s="103">
        <v>26559.38</v>
      </c>
      <c r="K26" s="103">
        <v>0</v>
      </c>
      <c r="L26" s="103">
        <v>0</v>
      </c>
      <c r="M26" s="103">
        <v>0</v>
      </c>
      <c r="N26" s="103">
        <v>23731.279999999999</v>
      </c>
      <c r="O26" s="103">
        <v>12336.32</v>
      </c>
      <c r="P26" s="103">
        <v>1517.39</v>
      </c>
      <c r="Q26" s="103">
        <v>1130.43</v>
      </c>
      <c r="R26" s="30">
        <f t="shared" si="0"/>
        <v>137086.56</v>
      </c>
      <c r="S26" s="103">
        <v>12929.99</v>
      </c>
      <c r="T26" s="103">
        <v>0</v>
      </c>
      <c r="U26" s="103">
        <v>0</v>
      </c>
      <c r="V26" s="103">
        <v>16464.78</v>
      </c>
      <c r="W26" s="103">
        <v>69824.06</v>
      </c>
      <c r="X26" s="103">
        <v>3942.91</v>
      </c>
      <c r="Y26" s="103">
        <v>12216.67</v>
      </c>
      <c r="Z26" s="103">
        <v>0</v>
      </c>
      <c r="AA26" s="103">
        <v>0</v>
      </c>
      <c r="AB26" s="13">
        <f t="shared" si="1"/>
        <v>115378.40999999999</v>
      </c>
      <c r="AC26" s="14">
        <f t="shared" si="2"/>
        <v>21708.150000000009</v>
      </c>
      <c r="AD26" s="103">
        <v>0</v>
      </c>
      <c r="AE26" s="103">
        <v>0</v>
      </c>
      <c r="AF26" s="103">
        <v>840231</v>
      </c>
      <c r="AG26" s="103">
        <v>5327</v>
      </c>
      <c r="AH26" s="30">
        <f t="shared" si="3"/>
        <v>845558</v>
      </c>
      <c r="AI26" s="103">
        <v>9471</v>
      </c>
      <c r="AJ26" s="30">
        <f t="shared" si="4"/>
        <v>836087</v>
      </c>
      <c r="AK26" s="102"/>
    </row>
    <row r="27" spans="1:37" ht="17.850000000000001" customHeight="1" x14ac:dyDescent="0.25">
      <c r="A27" s="5">
        <f t="shared" si="5"/>
        <v>24</v>
      </c>
      <c r="B27" s="5" t="s">
        <v>41</v>
      </c>
      <c r="C27" s="5">
        <v>9662</v>
      </c>
      <c r="D27" s="6" t="s">
        <v>78</v>
      </c>
      <c r="E27" s="6"/>
      <c r="F27" s="11" t="s">
        <v>54</v>
      </c>
      <c r="G27" s="3">
        <v>24895</v>
      </c>
      <c r="H27" s="3"/>
      <c r="I27" s="3">
        <v>2471</v>
      </c>
      <c r="J27" s="12">
        <v>0</v>
      </c>
      <c r="K27" s="12">
        <v>240</v>
      </c>
      <c r="L27" s="12">
        <v>0</v>
      </c>
      <c r="M27" s="12"/>
      <c r="N27" s="12">
        <v>1803</v>
      </c>
      <c r="O27" s="12">
        <v>34606</v>
      </c>
      <c r="P27" s="12"/>
      <c r="Q27" s="12">
        <v>548</v>
      </c>
      <c r="R27" s="30">
        <f t="shared" si="0"/>
        <v>64563</v>
      </c>
      <c r="S27" s="12">
        <v>31454</v>
      </c>
      <c r="T27" s="12">
        <v>0</v>
      </c>
      <c r="U27" s="12"/>
      <c r="V27" s="12">
        <v>388</v>
      </c>
      <c r="W27" s="12">
        <v>5969</v>
      </c>
      <c r="X27" s="12">
        <v>687</v>
      </c>
      <c r="Y27" s="12">
        <v>5010</v>
      </c>
      <c r="Z27" s="12">
        <v>1445</v>
      </c>
      <c r="AA27" s="12">
        <v>975</v>
      </c>
      <c r="AB27" s="13">
        <f t="shared" si="1"/>
        <v>45928</v>
      </c>
      <c r="AC27" s="14">
        <f t="shared" si="2"/>
        <v>18635</v>
      </c>
      <c r="AD27" s="12">
        <v>475119</v>
      </c>
      <c r="AE27" s="12">
        <v>58719</v>
      </c>
      <c r="AF27" s="12">
        <v>963073</v>
      </c>
      <c r="AG27" s="12">
        <v>15849</v>
      </c>
      <c r="AH27" s="30">
        <f t="shared" si="3"/>
        <v>1512760</v>
      </c>
      <c r="AI27" s="12">
        <v>33763</v>
      </c>
      <c r="AJ27" s="30">
        <f t="shared" si="4"/>
        <v>1478997</v>
      </c>
      <c r="AK27" s="102"/>
    </row>
    <row r="28" spans="1:37" ht="17.850000000000001" customHeight="1" x14ac:dyDescent="0.25">
      <c r="A28" s="5">
        <f t="shared" si="5"/>
        <v>25</v>
      </c>
      <c r="B28" s="5" t="s">
        <v>41</v>
      </c>
      <c r="C28" s="5">
        <v>9692</v>
      </c>
      <c r="D28" s="6" t="s">
        <v>79</v>
      </c>
      <c r="E28" s="6"/>
      <c r="F28" s="11" t="s">
        <v>333</v>
      </c>
      <c r="G28" s="3">
        <v>75082</v>
      </c>
      <c r="H28" s="3"/>
      <c r="I28" s="3">
        <v>9042</v>
      </c>
      <c r="J28" s="12"/>
      <c r="K28" s="12"/>
      <c r="L28" s="12"/>
      <c r="M28" s="12"/>
      <c r="N28" s="12">
        <v>28969</v>
      </c>
      <c r="O28" s="12">
        <v>572</v>
      </c>
      <c r="P28" s="12">
        <v>1492</v>
      </c>
      <c r="Q28" s="12"/>
      <c r="R28" s="30">
        <f t="shared" si="0"/>
        <v>115157</v>
      </c>
      <c r="S28" s="12">
        <v>29510</v>
      </c>
      <c r="T28" s="12">
        <v>5688</v>
      </c>
      <c r="U28" s="12"/>
      <c r="V28" s="12">
        <v>11068</v>
      </c>
      <c r="W28" s="12">
        <v>37632</v>
      </c>
      <c r="X28" s="12">
        <v>15727</v>
      </c>
      <c r="Y28" s="12">
        <v>7870</v>
      </c>
      <c r="Z28" s="12">
        <v>1315</v>
      </c>
      <c r="AA28" s="12">
        <v>0</v>
      </c>
      <c r="AB28" s="13">
        <f t="shared" si="1"/>
        <v>108810</v>
      </c>
      <c r="AC28" s="14">
        <f t="shared" si="2"/>
        <v>6347</v>
      </c>
      <c r="AD28" s="12">
        <v>3060000</v>
      </c>
      <c r="AE28" s="12">
        <v>40612</v>
      </c>
      <c r="AF28" s="12">
        <v>175172</v>
      </c>
      <c r="AG28" s="12">
        <v>1058</v>
      </c>
      <c r="AH28" s="30">
        <f t="shared" si="3"/>
        <v>3276842</v>
      </c>
      <c r="AI28" s="12">
        <v>534</v>
      </c>
      <c r="AJ28" s="30">
        <f t="shared" si="4"/>
        <v>3276308</v>
      </c>
      <c r="AK28" s="102"/>
    </row>
    <row r="29" spans="1:37" ht="17.850000000000001" customHeight="1" x14ac:dyDescent="0.25">
      <c r="A29" s="5">
        <f t="shared" si="5"/>
        <v>26</v>
      </c>
      <c r="B29" s="5" t="s">
        <v>41</v>
      </c>
      <c r="C29" s="5">
        <v>9648</v>
      </c>
      <c r="D29" s="6" t="s">
        <v>80</v>
      </c>
      <c r="E29" s="6"/>
      <c r="F29" s="11" t="s">
        <v>54</v>
      </c>
      <c r="G29" s="3">
        <v>18218</v>
      </c>
      <c r="H29" s="3">
        <v>0</v>
      </c>
      <c r="I29" s="3">
        <v>490</v>
      </c>
      <c r="J29" s="12">
        <v>0</v>
      </c>
      <c r="K29" s="12">
        <v>0</v>
      </c>
      <c r="L29" s="12">
        <v>0</v>
      </c>
      <c r="M29" s="12"/>
      <c r="N29" s="12">
        <v>92</v>
      </c>
      <c r="O29" s="12">
        <v>8525</v>
      </c>
      <c r="P29" s="12">
        <v>521</v>
      </c>
      <c r="Q29" s="12"/>
      <c r="R29" s="30">
        <f t="shared" si="0"/>
        <v>27846</v>
      </c>
      <c r="S29" s="12"/>
      <c r="T29" s="12"/>
      <c r="U29" s="12">
        <v>5200</v>
      </c>
      <c r="V29" s="12"/>
      <c r="W29" s="12">
        <v>5037</v>
      </c>
      <c r="X29" s="12">
        <v>945</v>
      </c>
      <c r="Y29" s="12">
        <v>790</v>
      </c>
      <c r="Z29" s="12">
        <v>400</v>
      </c>
      <c r="AA29" s="12">
        <v>3891</v>
      </c>
      <c r="AB29" s="13">
        <f t="shared" si="1"/>
        <v>16263</v>
      </c>
      <c r="AC29" s="14">
        <f t="shared" si="2"/>
        <v>11583</v>
      </c>
      <c r="AD29" s="12">
        <v>490783</v>
      </c>
      <c r="AE29" s="12"/>
      <c r="AF29" s="12">
        <v>563716</v>
      </c>
      <c r="AG29" s="12">
        <v>0</v>
      </c>
      <c r="AH29" s="30">
        <f t="shared" si="3"/>
        <v>1054499</v>
      </c>
      <c r="AI29" s="12"/>
      <c r="AJ29" s="30">
        <f t="shared" si="4"/>
        <v>1054499</v>
      </c>
      <c r="AK29" s="102"/>
    </row>
    <row r="30" spans="1:37" ht="17.850000000000001" customHeight="1" x14ac:dyDescent="0.25">
      <c r="A30" s="5">
        <f t="shared" si="5"/>
        <v>27</v>
      </c>
      <c r="B30" s="5" t="s">
        <v>41</v>
      </c>
      <c r="C30" s="5">
        <v>9743</v>
      </c>
      <c r="D30" s="6" t="s">
        <v>81</v>
      </c>
      <c r="E30" s="6"/>
      <c r="F30" s="11" t="s">
        <v>333</v>
      </c>
      <c r="G30" s="3">
        <v>48439</v>
      </c>
      <c r="H30" s="3"/>
      <c r="I30" s="3">
        <v>1380</v>
      </c>
      <c r="J30" s="12"/>
      <c r="K30" s="12"/>
      <c r="L30" s="12"/>
      <c r="M30" s="12"/>
      <c r="N30" s="12">
        <v>26488</v>
      </c>
      <c r="O30" s="12">
        <v>7089</v>
      </c>
      <c r="P30" s="12">
        <v>3683</v>
      </c>
      <c r="Q30" s="12"/>
      <c r="R30" s="30">
        <f t="shared" si="0"/>
        <v>87079</v>
      </c>
      <c r="S30" s="12"/>
      <c r="T30" s="12"/>
      <c r="U30" s="12">
        <v>13564</v>
      </c>
      <c r="V30" s="12">
        <v>4190</v>
      </c>
      <c r="W30" s="12">
        <v>21810</v>
      </c>
      <c r="X30" s="12">
        <v>11946</v>
      </c>
      <c r="Y30" s="12"/>
      <c r="Z30" s="12">
        <v>1280</v>
      </c>
      <c r="AA30" s="12">
        <v>666</v>
      </c>
      <c r="AB30" s="13">
        <f t="shared" si="1"/>
        <v>53456</v>
      </c>
      <c r="AC30" s="14">
        <f t="shared" si="2"/>
        <v>33623</v>
      </c>
      <c r="AD30" s="12">
        <v>1482900</v>
      </c>
      <c r="AE30" s="12">
        <v>94143</v>
      </c>
      <c r="AF30" s="12">
        <v>256925</v>
      </c>
      <c r="AG30" s="12"/>
      <c r="AH30" s="30">
        <f t="shared" si="3"/>
        <v>1833968</v>
      </c>
      <c r="AI30" s="12">
        <v>1038</v>
      </c>
      <c r="AJ30" s="30">
        <f t="shared" si="4"/>
        <v>1832930</v>
      </c>
      <c r="AK30" s="102"/>
    </row>
    <row r="31" spans="1:37" ht="17.850000000000001" customHeight="1" x14ac:dyDescent="0.25">
      <c r="A31" s="5">
        <f t="shared" si="5"/>
        <v>28</v>
      </c>
      <c r="B31" s="5" t="s">
        <v>41</v>
      </c>
      <c r="C31" s="5">
        <v>19095</v>
      </c>
      <c r="D31" s="6" t="s">
        <v>82</v>
      </c>
      <c r="E31" s="6"/>
      <c r="F31" s="11" t="s">
        <v>54</v>
      </c>
      <c r="G31" s="3">
        <v>62808</v>
      </c>
      <c r="H31" s="3">
        <v>7799</v>
      </c>
      <c r="I31" s="3"/>
      <c r="J31" s="3">
        <v>0</v>
      </c>
      <c r="K31" s="3">
        <v>30330</v>
      </c>
      <c r="L31" s="3"/>
      <c r="M31" s="3"/>
      <c r="N31" s="3">
        <v>18864</v>
      </c>
      <c r="O31" s="3">
        <v>24456</v>
      </c>
      <c r="P31" s="3"/>
      <c r="Q31" s="3"/>
      <c r="R31" s="30">
        <f t="shared" si="0"/>
        <v>144257</v>
      </c>
      <c r="S31" s="12">
        <v>70994</v>
      </c>
      <c r="T31" s="12"/>
      <c r="U31" s="12">
        <v>13415</v>
      </c>
      <c r="V31" s="12">
        <v>2695</v>
      </c>
      <c r="W31" s="12">
        <v>18101</v>
      </c>
      <c r="X31" s="12">
        <v>19918</v>
      </c>
      <c r="Y31" s="12"/>
      <c r="Z31" s="12"/>
      <c r="AA31" s="12">
        <v>500</v>
      </c>
      <c r="AB31" s="13">
        <f t="shared" si="1"/>
        <v>125623</v>
      </c>
      <c r="AC31" s="14">
        <f t="shared" si="2"/>
        <v>18634</v>
      </c>
      <c r="AD31" s="12">
        <v>2536000</v>
      </c>
      <c r="AE31" s="12"/>
      <c r="AF31" s="12">
        <v>328852</v>
      </c>
      <c r="AG31" s="12">
        <v>1003</v>
      </c>
      <c r="AH31" s="30">
        <f t="shared" si="3"/>
        <v>2865855</v>
      </c>
      <c r="AI31" s="12"/>
      <c r="AJ31" s="30">
        <f t="shared" si="4"/>
        <v>2865855</v>
      </c>
      <c r="AK31" s="102"/>
    </row>
    <row r="32" spans="1:37" ht="17.850000000000001" customHeight="1" x14ac:dyDescent="0.25">
      <c r="A32" s="5">
        <f t="shared" si="5"/>
        <v>29</v>
      </c>
      <c r="B32" s="5" t="s">
        <v>41</v>
      </c>
      <c r="C32" s="5">
        <v>18929</v>
      </c>
      <c r="D32" s="6" t="s">
        <v>83</v>
      </c>
      <c r="E32" s="6"/>
      <c r="F32" s="11" t="s">
        <v>333</v>
      </c>
      <c r="G32" s="3">
        <v>164972</v>
      </c>
      <c r="H32" s="3"/>
      <c r="I32" s="3"/>
      <c r="J32" s="12"/>
      <c r="K32" s="12">
        <v>7000</v>
      </c>
      <c r="L32" s="12"/>
      <c r="M32" s="12">
        <v>57854</v>
      </c>
      <c r="N32" s="12">
        <v>50756</v>
      </c>
      <c r="O32" s="12">
        <v>31578</v>
      </c>
      <c r="P32" s="12">
        <v>12404</v>
      </c>
      <c r="Q32" s="12">
        <v>2123432</v>
      </c>
      <c r="R32" s="30">
        <f t="shared" si="0"/>
        <v>2447996</v>
      </c>
      <c r="S32" s="12">
        <v>65330</v>
      </c>
      <c r="T32" s="12">
        <v>31824</v>
      </c>
      <c r="U32" s="12">
        <v>38100</v>
      </c>
      <c r="V32" s="12">
        <v>40293</v>
      </c>
      <c r="W32" s="12">
        <v>249682</v>
      </c>
      <c r="X32" s="12">
        <v>37198</v>
      </c>
      <c r="Y32" s="12">
        <v>3560</v>
      </c>
      <c r="Z32" s="12"/>
      <c r="AA32" s="12"/>
      <c r="AB32" s="13">
        <f t="shared" si="1"/>
        <v>465987</v>
      </c>
      <c r="AC32" s="14">
        <f t="shared" si="2"/>
        <v>1982009</v>
      </c>
      <c r="AD32" s="12">
        <v>9101380</v>
      </c>
      <c r="AE32" s="12">
        <v>57259</v>
      </c>
      <c r="AF32" s="12">
        <v>1109842</v>
      </c>
      <c r="AG32" s="12">
        <v>9503</v>
      </c>
      <c r="AH32" s="30">
        <f t="shared" si="3"/>
        <v>10277984</v>
      </c>
      <c r="AI32" s="12">
        <v>22702</v>
      </c>
      <c r="AJ32" s="30">
        <f t="shared" si="4"/>
        <v>10255282</v>
      </c>
      <c r="AK32" s="102"/>
    </row>
    <row r="33" spans="1:37" ht="17.850000000000001" customHeight="1" x14ac:dyDescent="0.25">
      <c r="A33" s="5">
        <f t="shared" si="5"/>
        <v>30</v>
      </c>
      <c r="B33" s="5" t="s">
        <v>41</v>
      </c>
      <c r="C33" s="5">
        <v>16724</v>
      </c>
      <c r="D33" s="6" t="s">
        <v>84</v>
      </c>
      <c r="E33" s="6"/>
      <c r="F33" s="11" t="s">
        <v>333</v>
      </c>
      <c r="G33" s="3">
        <v>188152</v>
      </c>
      <c r="H33" s="3">
        <v>300</v>
      </c>
      <c r="I33" s="3">
        <v>24661</v>
      </c>
      <c r="J33" s="12"/>
      <c r="K33" s="12"/>
      <c r="L33" s="12">
        <v>4436</v>
      </c>
      <c r="M33" s="12"/>
      <c r="N33" s="12">
        <v>47100</v>
      </c>
      <c r="O33" s="12">
        <v>28850</v>
      </c>
      <c r="P33" s="12">
        <v>32841</v>
      </c>
      <c r="Q33" s="12">
        <v>5277</v>
      </c>
      <c r="R33" s="30">
        <f t="shared" si="0"/>
        <v>331617</v>
      </c>
      <c r="S33" s="12">
        <v>152096</v>
      </c>
      <c r="T33" s="12">
        <v>46800</v>
      </c>
      <c r="U33" s="12">
        <v>4162</v>
      </c>
      <c r="V33" s="12">
        <v>65000</v>
      </c>
      <c r="W33" s="12">
        <v>70412</v>
      </c>
      <c r="X33" s="12">
        <v>58345</v>
      </c>
      <c r="Y33" s="12">
        <v>26943</v>
      </c>
      <c r="Z33" s="12">
        <v>1080</v>
      </c>
      <c r="AA33" s="12">
        <v>48</v>
      </c>
      <c r="AB33" s="13">
        <f t="shared" si="1"/>
        <v>424886</v>
      </c>
      <c r="AC33" s="14">
        <f t="shared" si="2"/>
        <v>-93269</v>
      </c>
      <c r="AD33" s="12">
        <v>2786182</v>
      </c>
      <c r="AE33" s="12">
        <v>34942</v>
      </c>
      <c r="AF33" s="12">
        <v>2631994</v>
      </c>
      <c r="AG33" s="12"/>
      <c r="AH33" s="30">
        <f t="shared" si="3"/>
        <v>5453118</v>
      </c>
      <c r="AI33" s="12">
        <v>40823</v>
      </c>
      <c r="AJ33" s="30">
        <f t="shared" si="4"/>
        <v>5412295</v>
      </c>
      <c r="AK33" s="102"/>
    </row>
    <row r="34" spans="1:37" ht="17.850000000000001" customHeight="1" x14ac:dyDescent="0.25">
      <c r="A34" s="5">
        <f t="shared" si="5"/>
        <v>31</v>
      </c>
      <c r="B34" s="5" t="s">
        <v>41</v>
      </c>
      <c r="C34" s="5">
        <v>9696</v>
      </c>
      <c r="D34" s="6" t="s">
        <v>85</v>
      </c>
      <c r="E34" s="6"/>
      <c r="F34" s="11" t="s">
        <v>333</v>
      </c>
      <c r="G34" s="3">
        <v>16335</v>
      </c>
      <c r="H34" s="3"/>
      <c r="I34" s="3"/>
      <c r="J34" s="12">
        <v>10333</v>
      </c>
      <c r="K34" s="12">
        <v>0</v>
      </c>
      <c r="L34" s="12">
        <v>0</v>
      </c>
      <c r="M34" s="12"/>
      <c r="N34" s="12">
        <v>1215</v>
      </c>
      <c r="O34" s="12">
        <v>5683</v>
      </c>
      <c r="P34" s="12"/>
      <c r="Q34" s="12"/>
      <c r="R34" s="30">
        <f t="shared" si="0"/>
        <v>33566</v>
      </c>
      <c r="S34" s="12">
        <v>9000</v>
      </c>
      <c r="T34" s="12">
        <v>0</v>
      </c>
      <c r="U34" s="12"/>
      <c r="V34" s="12">
        <v>0</v>
      </c>
      <c r="W34" s="12">
        <v>15298</v>
      </c>
      <c r="X34" s="12">
        <v>1742</v>
      </c>
      <c r="Y34" s="12">
        <v>2000</v>
      </c>
      <c r="Z34" s="12">
        <v>2500</v>
      </c>
      <c r="AA34" s="12">
        <v>50</v>
      </c>
      <c r="AB34" s="13">
        <f t="shared" si="1"/>
        <v>30590</v>
      </c>
      <c r="AC34" s="14">
        <f t="shared" si="2"/>
        <v>2976</v>
      </c>
      <c r="AD34" s="12">
        <v>289000</v>
      </c>
      <c r="AE34" s="12">
        <v>8000</v>
      </c>
      <c r="AF34" s="12">
        <v>316043</v>
      </c>
      <c r="AG34" s="12">
        <v>0</v>
      </c>
      <c r="AH34" s="30">
        <f t="shared" si="3"/>
        <v>613043</v>
      </c>
      <c r="AI34" s="12">
        <v>0</v>
      </c>
      <c r="AJ34" s="30">
        <f t="shared" si="4"/>
        <v>613043</v>
      </c>
      <c r="AK34" s="102"/>
    </row>
    <row r="35" spans="1:37" ht="17.850000000000001" customHeight="1" x14ac:dyDescent="0.25">
      <c r="A35" s="5">
        <f t="shared" si="5"/>
        <v>32</v>
      </c>
      <c r="B35" s="5" t="s">
        <v>41</v>
      </c>
      <c r="C35" s="5">
        <v>9750</v>
      </c>
      <c r="D35" s="6" t="s">
        <v>86</v>
      </c>
      <c r="E35" s="6"/>
      <c r="F35" s="11" t="s">
        <v>333</v>
      </c>
      <c r="G35" s="3">
        <v>76587</v>
      </c>
      <c r="H35" s="3">
        <v>985</v>
      </c>
      <c r="I35" s="3"/>
      <c r="J35" s="12">
        <v>923</v>
      </c>
      <c r="K35" s="12">
        <v>500</v>
      </c>
      <c r="L35" s="12"/>
      <c r="M35" s="12"/>
      <c r="N35" s="12">
        <v>2386</v>
      </c>
      <c r="O35" s="12">
        <v>11786</v>
      </c>
      <c r="P35" s="12">
        <v>5997</v>
      </c>
      <c r="Q35" s="12">
        <v>308</v>
      </c>
      <c r="R35" s="30">
        <f t="shared" si="0"/>
        <v>99472</v>
      </c>
      <c r="S35" s="12"/>
      <c r="T35" s="12"/>
      <c r="U35" s="12">
        <v>6876</v>
      </c>
      <c r="V35" s="12">
        <v>6970</v>
      </c>
      <c r="W35" s="12">
        <v>19865</v>
      </c>
      <c r="X35" s="12">
        <v>12189</v>
      </c>
      <c r="Y35" s="12">
        <v>1112</v>
      </c>
      <c r="Z35" s="12">
        <v>1585</v>
      </c>
      <c r="AA35" s="12">
        <v>5747</v>
      </c>
      <c r="AB35" s="13">
        <f t="shared" si="1"/>
        <v>54344</v>
      </c>
      <c r="AC35" s="14">
        <f t="shared" si="2"/>
        <v>45128</v>
      </c>
      <c r="AD35" s="12">
        <v>725000</v>
      </c>
      <c r="AE35" s="12">
        <v>17046</v>
      </c>
      <c r="AF35" s="12">
        <v>428972</v>
      </c>
      <c r="AG35" s="12"/>
      <c r="AH35" s="30">
        <f t="shared" si="3"/>
        <v>1171018</v>
      </c>
      <c r="AI35" s="12">
        <v>1893</v>
      </c>
      <c r="AJ35" s="30">
        <f t="shared" si="4"/>
        <v>1169125</v>
      </c>
      <c r="AK35" s="102"/>
    </row>
    <row r="36" spans="1:37" s="40" customFormat="1" ht="15.75" x14ac:dyDescent="0.25">
      <c r="A36" s="36"/>
      <c r="B36" s="36"/>
      <c r="C36" s="37"/>
      <c r="D36" s="38" t="s">
        <v>326</v>
      </c>
      <c r="E36" s="38"/>
      <c r="F36" s="36"/>
      <c r="G36" s="39">
        <f>SUBTOTAL(109,G4:G35)</f>
        <v>4287912.76</v>
      </c>
      <c r="H36" s="39">
        <f t="shared" ref="H36:Q36" si="6">SUBTOTAL(109,H4:H35)</f>
        <v>88352</v>
      </c>
      <c r="I36" s="39">
        <f t="shared" si="6"/>
        <v>443125</v>
      </c>
      <c r="J36" s="39">
        <f t="shared" si="6"/>
        <v>968678.38</v>
      </c>
      <c r="K36" s="39">
        <f t="shared" si="6"/>
        <v>1030652</v>
      </c>
      <c r="L36" s="39">
        <f t="shared" si="6"/>
        <v>516683</v>
      </c>
      <c r="M36" s="39">
        <f t="shared" si="6"/>
        <v>57854</v>
      </c>
      <c r="N36" s="39">
        <f t="shared" si="6"/>
        <v>1028487.28</v>
      </c>
      <c r="O36" s="39">
        <f t="shared" si="6"/>
        <v>530857.32000000007</v>
      </c>
      <c r="P36" s="39">
        <f t="shared" si="6"/>
        <v>150616.39000000001</v>
      </c>
      <c r="Q36" s="39">
        <f t="shared" si="6"/>
        <v>2229014.4300000002</v>
      </c>
      <c r="R36" s="44">
        <f>SUBTOTAL(109,R4:R35)</f>
        <v>11332232.559999999</v>
      </c>
      <c r="S36" s="39">
        <f>SUBTOTAL(109,S4:S35)</f>
        <v>1674957.99</v>
      </c>
      <c r="T36" s="39">
        <f t="shared" ref="T36:AA36" si="7">SUBTOTAL(109,T4:T35)</f>
        <v>416434</v>
      </c>
      <c r="U36" s="39">
        <f t="shared" si="7"/>
        <v>217220</v>
      </c>
      <c r="V36" s="39">
        <f t="shared" si="7"/>
        <v>1327398.78</v>
      </c>
      <c r="W36" s="39">
        <f t="shared" si="7"/>
        <v>1502134.06</v>
      </c>
      <c r="X36" s="39">
        <f t="shared" si="7"/>
        <v>858926.91</v>
      </c>
      <c r="Y36" s="39">
        <f t="shared" si="7"/>
        <v>726386.67</v>
      </c>
      <c r="Z36" s="39">
        <f t="shared" si="7"/>
        <v>158300</v>
      </c>
      <c r="AA36" s="39">
        <f t="shared" si="7"/>
        <v>1051334</v>
      </c>
      <c r="AB36" s="39">
        <f>SUBTOTAL(109,AB4:AB35)</f>
        <v>7933092.4100000001</v>
      </c>
      <c r="AC36" s="39">
        <f>SUBTOTAL(109,AC4:AC35)</f>
        <v>3399140.15</v>
      </c>
      <c r="AD36" s="39">
        <f>SUBTOTAL(109,AD4:AD35)</f>
        <v>80246308</v>
      </c>
      <c r="AE36" s="39">
        <f t="shared" ref="AE36:AG36" si="8">SUBTOTAL(109,AE4:AE35)</f>
        <v>8805336</v>
      </c>
      <c r="AF36" s="39">
        <f t="shared" si="8"/>
        <v>25393260</v>
      </c>
      <c r="AG36" s="39">
        <f t="shared" si="8"/>
        <v>163311</v>
      </c>
      <c r="AH36" s="44">
        <f>SUBTOTAL(109,AH4:AH35)</f>
        <v>114608215</v>
      </c>
      <c r="AI36" s="39">
        <f>SUBTOTAL(109,AI4:AI35)</f>
        <v>6869045</v>
      </c>
      <c r="AJ36" s="44">
        <f>SUBTOTAL(109,AJ4:AJ35)</f>
        <v>107739170</v>
      </c>
      <c r="AK36" s="102"/>
    </row>
    <row r="37" spans="1:37" s="40" customFormat="1" ht="15.75" x14ac:dyDescent="0.25">
      <c r="A37" s="41"/>
      <c r="B37" s="41"/>
      <c r="C37" s="42"/>
      <c r="D37" s="38" t="s">
        <v>87</v>
      </c>
      <c r="E37" s="43"/>
      <c r="F37" s="41"/>
      <c r="G37" s="39">
        <v>4257181</v>
      </c>
      <c r="H37" s="39">
        <v>96968</v>
      </c>
      <c r="I37" s="39">
        <v>441000</v>
      </c>
      <c r="J37" s="39">
        <v>985644</v>
      </c>
      <c r="K37" s="39">
        <v>852441</v>
      </c>
      <c r="L37" s="39">
        <v>662284</v>
      </c>
      <c r="M37" s="39">
        <v>0</v>
      </c>
      <c r="N37" s="39">
        <v>1010049</v>
      </c>
      <c r="O37" s="39">
        <v>472037</v>
      </c>
      <c r="P37" s="39">
        <v>117647</v>
      </c>
      <c r="Q37" s="39">
        <v>1639194</v>
      </c>
      <c r="R37" s="44">
        <v>10534445</v>
      </c>
      <c r="S37" s="46">
        <v>1945519</v>
      </c>
      <c r="T37" s="39">
        <v>441668</v>
      </c>
      <c r="U37" s="39">
        <v>195674</v>
      </c>
      <c r="V37" s="39">
        <v>1275661</v>
      </c>
      <c r="W37" s="39">
        <v>1290582</v>
      </c>
      <c r="X37" s="39">
        <v>776187</v>
      </c>
      <c r="Y37" s="39">
        <v>703696</v>
      </c>
      <c r="Z37" s="39">
        <v>153321</v>
      </c>
      <c r="AA37" s="39">
        <v>334305</v>
      </c>
      <c r="AB37" s="39">
        <v>7116613</v>
      </c>
      <c r="AC37" s="39">
        <v>3417832</v>
      </c>
      <c r="AD37" s="39">
        <v>74818590</v>
      </c>
      <c r="AE37" s="39">
        <v>6519389</v>
      </c>
      <c r="AF37" s="39">
        <v>24128576</v>
      </c>
      <c r="AG37" s="39">
        <v>166693</v>
      </c>
      <c r="AH37" s="44">
        <v>105633248</v>
      </c>
      <c r="AI37" s="39">
        <v>6881673</v>
      </c>
      <c r="AJ37" s="44">
        <v>98751575</v>
      </c>
      <c r="AK37" s="102"/>
    </row>
    <row r="38" spans="1:37" s="40" customFormat="1" ht="15.75" x14ac:dyDescent="0.25">
      <c r="A38" s="41"/>
      <c r="B38" s="41"/>
      <c r="C38" s="42"/>
      <c r="D38" s="38" t="s">
        <v>324</v>
      </c>
      <c r="E38" s="43"/>
      <c r="F38" s="41"/>
      <c r="G38" s="47">
        <f t="shared" ref="G38:L38" si="9">G36/G37</f>
        <v>1.0072188051201016</v>
      </c>
      <c r="H38" s="47">
        <f t="shared" si="9"/>
        <v>0.91114594505403845</v>
      </c>
      <c r="I38" s="47">
        <f t="shared" si="9"/>
        <v>1.0048185941043084</v>
      </c>
      <c r="J38" s="47">
        <f t="shared" si="9"/>
        <v>0.98278727410708122</v>
      </c>
      <c r="K38" s="47">
        <f t="shared" si="9"/>
        <v>1.2090596299333327</v>
      </c>
      <c r="L38" s="47">
        <f t="shared" si="9"/>
        <v>0.78015322731637782</v>
      </c>
      <c r="M38" s="47"/>
      <c r="N38" s="47">
        <f t="shared" ref="N38:AJ38" si="10">N36/N37</f>
        <v>1.0182548371415645</v>
      </c>
      <c r="O38" s="47">
        <f t="shared" si="10"/>
        <v>1.1246095539120875</v>
      </c>
      <c r="P38" s="47">
        <f t="shared" si="10"/>
        <v>1.2802399551199777</v>
      </c>
      <c r="Q38" s="47">
        <f t="shared" si="10"/>
        <v>1.3598234437168513</v>
      </c>
      <c r="R38" s="48">
        <f t="shared" si="10"/>
        <v>1.0757313327849733</v>
      </c>
      <c r="S38" s="47">
        <f t="shared" si="10"/>
        <v>0.86093119111147209</v>
      </c>
      <c r="T38" s="47">
        <f t="shared" si="10"/>
        <v>0.94286658757256581</v>
      </c>
      <c r="U38" s="47">
        <f t="shared" si="10"/>
        <v>1.1101117164263008</v>
      </c>
      <c r="V38" s="47">
        <f t="shared" si="10"/>
        <v>1.0405576246353851</v>
      </c>
      <c r="W38" s="47">
        <f t="shared" si="10"/>
        <v>1.1639198904060339</v>
      </c>
      <c r="X38" s="47">
        <f t="shared" si="10"/>
        <v>1.1065979074630212</v>
      </c>
      <c r="Y38" s="47">
        <f t="shared" si="10"/>
        <v>1.0322449893135672</v>
      </c>
      <c r="Z38" s="47">
        <f t="shared" si="10"/>
        <v>1.0324743511978138</v>
      </c>
      <c r="AA38" s="47">
        <f t="shared" si="10"/>
        <v>3.1448348065389391</v>
      </c>
      <c r="AB38" s="47">
        <f t="shared" si="10"/>
        <v>1.1147286511153551</v>
      </c>
      <c r="AC38" s="47">
        <f t="shared" si="10"/>
        <v>0.99453107993605305</v>
      </c>
      <c r="AD38" s="47">
        <f t="shared" si="10"/>
        <v>1.0725450452888781</v>
      </c>
      <c r="AE38" s="47">
        <f t="shared" si="10"/>
        <v>1.3506382269872224</v>
      </c>
      <c r="AF38" s="47">
        <f t="shared" si="10"/>
        <v>1.0524143654395519</v>
      </c>
      <c r="AG38" s="47">
        <f t="shared" si="10"/>
        <v>0.97971120562951053</v>
      </c>
      <c r="AH38" s="48">
        <f t="shared" si="10"/>
        <v>1.08496346718412</v>
      </c>
      <c r="AI38" s="47">
        <f t="shared" si="10"/>
        <v>0.99816498110270568</v>
      </c>
      <c r="AJ38" s="48">
        <f t="shared" si="10"/>
        <v>1.0910121686666769</v>
      </c>
      <c r="AK38" s="102"/>
    </row>
    <row r="39" spans="1:37" x14ac:dyDescent="0.25">
      <c r="A39" s="15"/>
      <c r="B39" s="15"/>
      <c r="C39" s="16"/>
      <c r="D39" s="17"/>
      <c r="E39" s="17"/>
      <c r="F39" s="15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7" x14ac:dyDescent="0.25">
      <c r="A40" s="15"/>
      <c r="B40" s="15"/>
      <c r="C40" s="16"/>
      <c r="D40" s="17"/>
      <c r="E40" s="17"/>
      <c r="F40" s="15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2" spans="1:37" x14ac:dyDescent="0.25">
      <c r="F42" s="20">
        <f>COUNTIF(F4:F35,"Y")</f>
        <v>17</v>
      </c>
    </row>
    <row r="43" spans="1:37" x14ac:dyDescent="0.25">
      <c r="A43" s="21" t="s">
        <v>88</v>
      </c>
      <c r="B43" s="22"/>
    </row>
    <row r="44" spans="1:37" x14ac:dyDescent="0.25">
      <c r="A44" s="23" t="s">
        <v>89</v>
      </c>
      <c r="B44" s="24">
        <f>COUNT(tblAlpine[[#All],[Ref]])</f>
        <v>32</v>
      </c>
    </row>
    <row r="45" spans="1:37" x14ac:dyDescent="0.25">
      <c r="A45" s="25" t="s">
        <v>90</v>
      </c>
      <c r="B45" s="26">
        <f>COUNTIF(tblAlpine[[#All],[2023 Statistics Returned (Y/N)]],"Y")</f>
        <v>17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BA6F-E6AB-4D6A-94F7-C5DF2AAEE300}">
  <sheetPr>
    <tabColor rgb="FFFF0000"/>
  </sheetPr>
  <dimension ref="A1:AJ59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3" sqref="F3"/>
    </sheetView>
  </sheetViews>
  <sheetFormatPr defaultColWidth="12.42578125" defaultRowHeight="15" x14ac:dyDescent="0.25"/>
  <cols>
    <col min="2" max="2" width="13.5703125" customWidth="1"/>
    <col min="4" max="4" width="54.42578125" bestFit="1" customWidth="1"/>
    <col min="5" max="5" width="17" bestFit="1" customWidth="1"/>
    <col min="6" max="36" width="15.5703125" customWidth="1"/>
  </cols>
  <sheetData>
    <row r="1" spans="1:36" s="28" customFormat="1" ht="23.25" x14ac:dyDescent="0.35">
      <c r="A1" s="4" t="s">
        <v>327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6" ht="17.850000000000001" customHeight="1" x14ac:dyDescent="0.25"/>
    <row r="3" spans="1:36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</row>
    <row r="4" spans="1:36" ht="17.850000000000001" customHeight="1" x14ac:dyDescent="0.25">
      <c r="A4" s="5">
        <v>1</v>
      </c>
      <c r="B4" s="5" t="s">
        <v>42</v>
      </c>
      <c r="C4" s="5">
        <v>9521</v>
      </c>
      <c r="D4" s="6" t="s">
        <v>91</v>
      </c>
      <c r="E4" s="6"/>
      <c r="F4" s="5" t="s">
        <v>54</v>
      </c>
      <c r="G4" s="3">
        <v>91325</v>
      </c>
      <c r="H4" s="3"/>
      <c r="I4" s="3"/>
      <c r="J4" s="3">
        <v>28167</v>
      </c>
      <c r="K4" s="3">
        <v>28167</v>
      </c>
      <c r="L4" s="3">
        <v>6666</v>
      </c>
      <c r="M4" s="3"/>
      <c r="N4" s="3"/>
      <c r="O4" s="3">
        <v>2124</v>
      </c>
      <c r="P4" s="3">
        <v>40000</v>
      </c>
      <c r="Q4" s="3"/>
      <c r="R4" s="30">
        <f t="shared" ref="R4:R23" si="0">SUM(G4:Q4)</f>
        <v>196449</v>
      </c>
      <c r="S4" s="12"/>
      <c r="T4" s="12"/>
      <c r="U4" s="12"/>
      <c r="V4" s="12">
        <v>70849</v>
      </c>
      <c r="W4" s="12">
        <v>16344</v>
      </c>
      <c r="X4" s="12">
        <v>22634</v>
      </c>
      <c r="Y4" s="12">
        <v>11864</v>
      </c>
      <c r="Z4" s="12">
        <v>2000</v>
      </c>
      <c r="AA4" s="12"/>
      <c r="AB4" s="13">
        <f t="shared" ref="AB4:AB48" si="1">SUM(S4:AA4)</f>
        <v>123691</v>
      </c>
      <c r="AC4" s="14">
        <f t="shared" ref="AC4:AC49" si="2">R4-AB4</f>
        <v>72758</v>
      </c>
      <c r="AD4" s="12"/>
      <c r="AE4" s="12">
        <v>12366</v>
      </c>
      <c r="AF4" s="12">
        <v>259037</v>
      </c>
      <c r="AG4" s="12"/>
      <c r="AH4" s="30">
        <f t="shared" ref="AH4:AH48" si="3">SUM(AD4:AG4)</f>
        <v>271403</v>
      </c>
      <c r="AI4" s="12">
        <v>139</v>
      </c>
      <c r="AJ4" s="30">
        <f t="shared" ref="AJ4:AJ48" si="4">+AH4-AI4</f>
        <v>271264</v>
      </c>
    </row>
    <row r="5" spans="1:36" ht="17.850000000000001" customHeight="1" x14ac:dyDescent="0.25">
      <c r="A5" s="5">
        <f t="shared" ref="A5:A49" si="5">A4+1</f>
        <v>2</v>
      </c>
      <c r="B5" s="5" t="s">
        <v>42</v>
      </c>
      <c r="C5" s="5">
        <v>9561</v>
      </c>
      <c r="D5" s="6" t="s">
        <v>92</v>
      </c>
      <c r="E5" s="6"/>
      <c r="F5" s="5" t="s">
        <v>333</v>
      </c>
      <c r="G5" s="3">
        <v>38682</v>
      </c>
      <c r="H5" s="3"/>
      <c r="I5" s="3">
        <v>0</v>
      </c>
      <c r="J5" s="3">
        <v>0</v>
      </c>
      <c r="K5" s="3"/>
      <c r="L5" s="3">
        <v>0</v>
      </c>
      <c r="M5" s="3"/>
      <c r="N5" s="3">
        <v>11740</v>
      </c>
      <c r="O5" s="3">
        <v>11659</v>
      </c>
      <c r="P5" s="3"/>
      <c r="Q5" s="3">
        <v>3449</v>
      </c>
      <c r="R5" s="30">
        <f t="shared" si="0"/>
        <v>65530</v>
      </c>
      <c r="S5" s="12"/>
      <c r="T5" s="12">
        <v>0</v>
      </c>
      <c r="U5" s="12">
        <v>5000</v>
      </c>
      <c r="V5" s="12">
        <v>4508</v>
      </c>
      <c r="W5" s="12">
        <v>21358</v>
      </c>
      <c r="X5" s="12">
        <v>4863</v>
      </c>
      <c r="Y5" s="12">
        <v>120</v>
      </c>
      <c r="Z5" s="12">
        <v>0</v>
      </c>
      <c r="AA5" s="12">
        <v>23613</v>
      </c>
      <c r="AB5" s="13">
        <f t="shared" si="1"/>
        <v>59462</v>
      </c>
      <c r="AC5" s="14">
        <f t="shared" si="2"/>
        <v>6068</v>
      </c>
      <c r="AD5" s="12">
        <v>3287025</v>
      </c>
      <c r="AE5" s="12">
        <v>95678</v>
      </c>
      <c r="AF5" s="12">
        <v>399224</v>
      </c>
      <c r="AG5" s="12">
        <v>5217</v>
      </c>
      <c r="AH5" s="30">
        <f t="shared" si="3"/>
        <v>3787144</v>
      </c>
      <c r="AI5" s="12">
        <v>0</v>
      </c>
      <c r="AJ5" s="30">
        <f t="shared" si="4"/>
        <v>3787144</v>
      </c>
    </row>
    <row r="6" spans="1:36" ht="17.850000000000001" customHeight="1" x14ac:dyDescent="0.25">
      <c r="A6" s="5">
        <f t="shared" si="5"/>
        <v>3</v>
      </c>
      <c r="B6" s="5" t="s">
        <v>42</v>
      </c>
      <c r="C6" s="5">
        <v>19772</v>
      </c>
      <c r="D6" s="6" t="s">
        <v>93</v>
      </c>
      <c r="E6" s="6"/>
      <c r="F6" s="5" t="s">
        <v>333</v>
      </c>
      <c r="G6" s="3">
        <v>65117</v>
      </c>
      <c r="H6" s="3">
        <v>3080</v>
      </c>
      <c r="I6" s="3"/>
      <c r="J6" s="3"/>
      <c r="K6" s="3"/>
      <c r="L6" s="3">
        <v>5000</v>
      </c>
      <c r="M6" s="3"/>
      <c r="N6" s="3">
        <v>2852</v>
      </c>
      <c r="O6" s="3">
        <v>9860</v>
      </c>
      <c r="P6" s="3">
        <v>1101</v>
      </c>
      <c r="Q6" s="3"/>
      <c r="R6" s="30">
        <f t="shared" si="0"/>
        <v>87010</v>
      </c>
      <c r="S6" s="3">
        <v>7141</v>
      </c>
      <c r="T6" s="3">
        <v>1725</v>
      </c>
      <c r="U6" s="3">
        <v>1440</v>
      </c>
      <c r="V6" s="3">
        <v>13011</v>
      </c>
      <c r="W6" s="3">
        <v>16456</v>
      </c>
      <c r="X6" s="3">
        <v>11673</v>
      </c>
      <c r="Y6" s="3">
        <v>10210</v>
      </c>
      <c r="Z6" s="3">
        <v>4800</v>
      </c>
      <c r="AA6" s="3">
        <v>2256</v>
      </c>
      <c r="AB6" s="91">
        <f t="shared" si="1"/>
        <v>68712</v>
      </c>
      <c r="AC6" s="92">
        <f t="shared" si="2"/>
        <v>18298</v>
      </c>
      <c r="AD6" s="3">
        <v>1335000</v>
      </c>
      <c r="AE6" s="3">
        <v>175429</v>
      </c>
      <c r="AF6" s="3">
        <v>352656</v>
      </c>
      <c r="AG6" s="3">
        <v>784</v>
      </c>
      <c r="AH6" s="90">
        <f t="shared" si="3"/>
        <v>1863869</v>
      </c>
      <c r="AI6" s="3">
        <v>325</v>
      </c>
      <c r="AJ6" s="90">
        <f t="shared" si="4"/>
        <v>1863544</v>
      </c>
    </row>
    <row r="7" spans="1:36" ht="17.850000000000001" customHeight="1" x14ac:dyDescent="0.25">
      <c r="A7" s="5">
        <f t="shared" si="5"/>
        <v>4</v>
      </c>
      <c r="B7" s="5" t="s">
        <v>42</v>
      </c>
      <c r="C7" s="5">
        <v>9523</v>
      </c>
      <c r="D7" s="6" t="s">
        <v>94</v>
      </c>
      <c r="E7" s="6"/>
      <c r="F7" s="5" t="s">
        <v>333</v>
      </c>
      <c r="G7" s="3">
        <v>95446</v>
      </c>
      <c r="H7" s="3">
        <v>2450</v>
      </c>
      <c r="I7" s="3">
        <v>341</v>
      </c>
      <c r="J7" s="3">
        <v>661</v>
      </c>
      <c r="K7" s="3">
        <v>1595</v>
      </c>
      <c r="L7" s="3"/>
      <c r="M7" s="3"/>
      <c r="N7" s="3">
        <v>6745</v>
      </c>
      <c r="O7" s="3">
        <v>651</v>
      </c>
      <c r="P7" s="3">
        <v>4563</v>
      </c>
      <c r="Q7" s="3"/>
      <c r="R7" s="30">
        <f t="shared" si="0"/>
        <v>112452</v>
      </c>
      <c r="S7" s="12"/>
      <c r="T7" s="12"/>
      <c r="U7" s="12">
        <v>1275</v>
      </c>
      <c r="V7" s="12"/>
      <c r="W7" s="12">
        <v>27125</v>
      </c>
      <c r="X7" s="12">
        <v>41858</v>
      </c>
      <c r="Y7" s="12">
        <v>16061</v>
      </c>
      <c r="Z7" s="12"/>
      <c r="AA7" s="12">
        <v>4189</v>
      </c>
      <c r="AB7" s="13">
        <f t="shared" si="1"/>
        <v>90508</v>
      </c>
      <c r="AC7" s="14">
        <f t="shared" si="2"/>
        <v>21944</v>
      </c>
      <c r="AD7" s="12">
        <v>1270000</v>
      </c>
      <c r="AE7" s="12"/>
      <c r="AF7" s="12">
        <v>107488</v>
      </c>
      <c r="AG7" s="12"/>
      <c r="AH7" s="30">
        <f t="shared" si="3"/>
        <v>1377488</v>
      </c>
      <c r="AI7" s="12"/>
      <c r="AJ7" s="30">
        <f t="shared" si="4"/>
        <v>1377488</v>
      </c>
    </row>
    <row r="8" spans="1:36" ht="17.850000000000001" customHeight="1" x14ac:dyDescent="0.25">
      <c r="A8" s="5">
        <f t="shared" si="5"/>
        <v>5</v>
      </c>
      <c r="B8" s="5" t="s">
        <v>42</v>
      </c>
      <c r="C8" s="5">
        <v>9598</v>
      </c>
      <c r="D8" s="6" t="s">
        <v>95</v>
      </c>
      <c r="E8" s="6"/>
      <c r="F8" s="5" t="s">
        <v>333</v>
      </c>
      <c r="G8" s="3">
        <v>26811</v>
      </c>
      <c r="H8" s="3">
        <v>105</v>
      </c>
      <c r="I8" s="3"/>
      <c r="J8" s="3">
        <v>0</v>
      </c>
      <c r="K8" s="3">
        <v>736</v>
      </c>
      <c r="L8" s="3"/>
      <c r="M8" s="3"/>
      <c r="N8" s="3">
        <v>13911</v>
      </c>
      <c r="O8" s="3">
        <v>20514</v>
      </c>
      <c r="P8" s="3">
        <v>3706</v>
      </c>
      <c r="Q8" s="3"/>
      <c r="R8" s="30">
        <f t="shared" si="0"/>
        <v>65783</v>
      </c>
      <c r="S8" s="12"/>
      <c r="T8" s="12"/>
      <c r="U8" s="12">
        <v>8494</v>
      </c>
      <c r="V8" s="12">
        <v>7255</v>
      </c>
      <c r="W8" s="12">
        <v>21428</v>
      </c>
      <c r="X8" s="12">
        <v>9205</v>
      </c>
      <c r="Y8" s="12">
        <v>5132</v>
      </c>
      <c r="Z8" s="12"/>
      <c r="AA8" s="12">
        <v>27745</v>
      </c>
      <c r="AB8" s="13">
        <f t="shared" si="1"/>
        <v>79259</v>
      </c>
      <c r="AC8" s="14">
        <f t="shared" si="2"/>
        <v>-13476</v>
      </c>
      <c r="AD8" s="12">
        <v>1842548</v>
      </c>
      <c r="AE8" s="12">
        <v>79881</v>
      </c>
      <c r="AF8" s="12">
        <v>710402</v>
      </c>
      <c r="AG8" s="12">
        <v>3643</v>
      </c>
      <c r="AH8" s="30">
        <f t="shared" si="3"/>
        <v>2636474</v>
      </c>
      <c r="AI8" s="12"/>
      <c r="AJ8" s="30">
        <f t="shared" si="4"/>
        <v>2636474</v>
      </c>
    </row>
    <row r="9" spans="1:36" ht="17.850000000000001" customHeight="1" x14ac:dyDescent="0.25">
      <c r="A9" s="5">
        <f t="shared" si="5"/>
        <v>6</v>
      </c>
      <c r="B9" s="5" t="s">
        <v>42</v>
      </c>
      <c r="C9" s="5">
        <v>16010</v>
      </c>
      <c r="D9" s="6" t="s">
        <v>96</v>
      </c>
      <c r="E9" s="6"/>
      <c r="F9" s="5" t="s">
        <v>333</v>
      </c>
      <c r="G9" s="3">
        <v>44849</v>
      </c>
      <c r="H9" s="3"/>
      <c r="I9" s="3">
        <v>2069</v>
      </c>
      <c r="J9" s="3">
        <v>0</v>
      </c>
      <c r="K9" s="3">
        <v>12635</v>
      </c>
      <c r="L9" s="3">
        <v>0</v>
      </c>
      <c r="M9" s="3"/>
      <c r="N9" s="3">
        <v>20220</v>
      </c>
      <c r="O9" s="3">
        <v>1560</v>
      </c>
      <c r="P9" s="3"/>
      <c r="Q9" s="3">
        <v>3251</v>
      </c>
      <c r="R9" s="30">
        <f t="shared" si="0"/>
        <v>84584</v>
      </c>
      <c r="S9" s="12"/>
      <c r="T9" s="12"/>
      <c r="U9" s="12">
        <v>16241</v>
      </c>
      <c r="V9" s="12">
        <v>5546</v>
      </c>
      <c r="W9" s="12">
        <v>20554</v>
      </c>
      <c r="X9" s="12">
        <v>17523</v>
      </c>
      <c r="Y9" s="12"/>
      <c r="Z9" s="12"/>
      <c r="AA9" s="12">
        <v>20977</v>
      </c>
      <c r="AB9" s="13">
        <f t="shared" si="1"/>
        <v>80841</v>
      </c>
      <c r="AC9" s="14">
        <f t="shared" si="2"/>
        <v>3743</v>
      </c>
      <c r="AD9" s="12">
        <v>704775</v>
      </c>
      <c r="AE9" s="12">
        <v>28269</v>
      </c>
      <c r="AF9" s="12">
        <v>43549</v>
      </c>
      <c r="AG9" s="12"/>
      <c r="AH9" s="30">
        <f t="shared" si="3"/>
        <v>776593</v>
      </c>
      <c r="AI9" s="12">
        <v>775</v>
      </c>
      <c r="AJ9" s="30">
        <f t="shared" si="4"/>
        <v>775818</v>
      </c>
    </row>
    <row r="10" spans="1:36" ht="17.850000000000001" customHeight="1" x14ac:dyDescent="0.25">
      <c r="A10" s="5">
        <f t="shared" si="5"/>
        <v>7</v>
      </c>
      <c r="B10" s="5" t="s">
        <v>42</v>
      </c>
      <c r="C10" s="5">
        <v>9576</v>
      </c>
      <c r="D10" s="6" t="s">
        <v>97</v>
      </c>
      <c r="E10" s="6"/>
      <c r="F10" s="5" t="s">
        <v>333</v>
      </c>
      <c r="G10" s="3">
        <v>67575</v>
      </c>
      <c r="H10" s="3">
        <v>0</v>
      </c>
      <c r="I10" s="3">
        <v>1593</v>
      </c>
      <c r="J10" s="3">
        <v>0</v>
      </c>
      <c r="K10" s="3"/>
      <c r="L10" s="3"/>
      <c r="M10" s="3"/>
      <c r="N10" s="3">
        <v>8720</v>
      </c>
      <c r="O10" s="3">
        <v>7470</v>
      </c>
      <c r="P10" s="3">
        <v>80</v>
      </c>
      <c r="Q10" s="3">
        <v>760</v>
      </c>
      <c r="R10" s="30">
        <f t="shared" si="0"/>
        <v>86198</v>
      </c>
      <c r="S10" s="12">
        <v>72629</v>
      </c>
      <c r="T10" s="12"/>
      <c r="U10" s="12">
        <v>2491</v>
      </c>
      <c r="V10" s="12">
        <v>10613</v>
      </c>
      <c r="W10" s="12">
        <v>33205</v>
      </c>
      <c r="X10" s="12">
        <v>8502</v>
      </c>
      <c r="Y10" s="12">
        <v>220</v>
      </c>
      <c r="Z10" s="12">
        <v>5980</v>
      </c>
      <c r="AA10" s="12">
        <v>6034</v>
      </c>
      <c r="AB10" s="13">
        <f t="shared" si="1"/>
        <v>139674</v>
      </c>
      <c r="AC10" s="14">
        <f t="shared" si="2"/>
        <v>-53476</v>
      </c>
      <c r="AD10" s="12">
        <v>1600000</v>
      </c>
      <c r="AE10" s="12">
        <v>151298</v>
      </c>
      <c r="AF10" s="12">
        <v>238394</v>
      </c>
      <c r="AG10" s="12"/>
      <c r="AH10" s="30">
        <f t="shared" si="3"/>
        <v>1989692</v>
      </c>
      <c r="AI10" s="12">
        <v>2835</v>
      </c>
      <c r="AJ10" s="30">
        <f t="shared" si="4"/>
        <v>1986857</v>
      </c>
    </row>
    <row r="11" spans="1:36" ht="17.850000000000001" customHeight="1" x14ac:dyDescent="0.25">
      <c r="A11" s="5">
        <f t="shared" si="5"/>
        <v>8</v>
      </c>
      <c r="B11" s="5" t="s">
        <v>42</v>
      </c>
      <c r="C11" s="5">
        <v>9510</v>
      </c>
      <c r="D11" s="6" t="s">
        <v>98</v>
      </c>
      <c r="E11" s="6"/>
      <c r="F11" s="5" t="s">
        <v>54</v>
      </c>
      <c r="G11" s="3">
        <v>30388</v>
      </c>
      <c r="H11" s="3"/>
      <c r="I11" s="3">
        <v>0</v>
      </c>
      <c r="J11" s="3"/>
      <c r="K11" s="3">
        <v>0</v>
      </c>
      <c r="L11" s="3">
        <v>0</v>
      </c>
      <c r="M11" s="3"/>
      <c r="N11" s="3">
        <v>17296</v>
      </c>
      <c r="O11" s="3">
        <v>467</v>
      </c>
      <c r="P11" s="3">
        <v>100</v>
      </c>
      <c r="Q11" s="3"/>
      <c r="R11" s="30">
        <f t="shared" si="0"/>
        <v>48251</v>
      </c>
      <c r="S11" s="12"/>
      <c r="T11" s="12"/>
      <c r="U11" s="12">
        <v>7073</v>
      </c>
      <c r="V11" s="12">
        <v>1910</v>
      </c>
      <c r="W11" s="12">
        <v>20101</v>
      </c>
      <c r="X11" s="12">
        <v>10747</v>
      </c>
      <c r="Y11" s="12">
        <v>921</v>
      </c>
      <c r="Z11" s="12">
        <v>828</v>
      </c>
      <c r="AA11" s="12">
        <v>428</v>
      </c>
      <c r="AB11" s="13">
        <f t="shared" si="1"/>
        <v>42008</v>
      </c>
      <c r="AC11" s="14">
        <f t="shared" si="2"/>
        <v>6243</v>
      </c>
      <c r="AD11" s="12">
        <v>619000</v>
      </c>
      <c r="AE11" s="12">
        <v>4358</v>
      </c>
      <c r="AF11" s="12">
        <v>64103</v>
      </c>
      <c r="AG11" s="12">
        <v>4420</v>
      </c>
      <c r="AH11" s="30">
        <f t="shared" si="3"/>
        <v>691881</v>
      </c>
      <c r="AI11" s="12">
        <v>659</v>
      </c>
      <c r="AJ11" s="30">
        <f t="shared" si="4"/>
        <v>691222</v>
      </c>
    </row>
    <row r="12" spans="1:36" ht="17.850000000000001" customHeight="1" x14ac:dyDescent="0.25">
      <c r="A12" s="5">
        <f t="shared" si="5"/>
        <v>9</v>
      </c>
      <c r="B12" s="5" t="s">
        <v>42</v>
      </c>
      <c r="C12" s="5">
        <v>13590</v>
      </c>
      <c r="D12" s="6" t="s">
        <v>99</v>
      </c>
      <c r="E12" s="6"/>
      <c r="F12" s="5" t="s">
        <v>333</v>
      </c>
      <c r="G12" s="3">
        <v>68255</v>
      </c>
      <c r="H12" s="3"/>
      <c r="I12" s="3">
        <v>513</v>
      </c>
      <c r="J12" s="3">
        <v>0</v>
      </c>
      <c r="K12" s="3"/>
      <c r="L12" s="3">
        <v>4101</v>
      </c>
      <c r="M12" s="3"/>
      <c r="N12" s="3">
        <v>27594</v>
      </c>
      <c r="O12" s="3">
        <v>11406</v>
      </c>
      <c r="P12" s="3">
        <v>11401</v>
      </c>
      <c r="Q12" s="3">
        <v>325</v>
      </c>
      <c r="R12" s="30">
        <f t="shared" si="0"/>
        <v>123595</v>
      </c>
      <c r="S12" s="12">
        <v>37410</v>
      </c>
      <c r="T12" s="12">
        <v>5610</v>
      </c>
      <c r="U12" s="12">
        <v>5346</v>
      </c>
      <c r="V12" s="12">
        <v>175</v>
      </c>
      <c r="W12" s="12">
        <v>73387</v>
      </c>
      <c r="X12" s="12">
        <v>16323</v>
      </c>
      <c r="Y12" s="12">
        <v>552</v>
      </c>
      <c r="Z12" s="12">
        <v>167</v>
      </c>
      <c r="AA12" s="12"/>
      <c r="AB12" s="13">
        <f t="shared" si="1"/>
        <v>138970</v>
      </c>
      <c r="AC12" s="14">
        <f t="shared" si="2"/>
        <v>-15375</v>
      </c>
      <c r="AD12" s="12">
        <v>2095000</v>
      </c>
      <c r="AE12" s="12">
        <v>1182</v>
      </c>
      <c r="AF12" s="12">
        <v>368981</v>
      </c>
      <c r="AG12" s="12">
        <v>3987</v>
      </c>
      <c r="AH12" s="30">
        <f t="shared" si="3"/>
        <v>2469150</v>
      </c>
      <c r="AI12" s="12">
        <v>7155</v>
      </c>
      <c r="AJ12" s="30">
        <f t="shared" si="4"/>
        <v>2461995</v>
      </c>
    </row>
    <row r="13" spans="1:36" ht="17.850000000000001" customHeight="1" x14ac:dyDescent="0.25">
      <c r="A13" s="5">
        <f t="shared" si="5"/>
        <v>10</v>
      </c>
      <c r="B13" s="5" t="s">
        <v>42</v>
      </c>
      <c r="C13" s="5">
        <v>9524</v>
      </c>
      <c r="D13" s="6" t="s">
        <v>100</v>
      </c>
      <c r="E13" s="6"/>
      <c r="F13" s="5" t="s">
        <v>333</v>
      </c>
      <c r="G13" s="3">
        <v>61864</v>
      </c>
      <c r="H13" s="3">
        <v>808</v>
      </c>
      <c r="I13" s="3">
        <v>241031</v>
      </c>
      <c r="J13" s="3"/>
      <c r="K13" s="3">
        <v>3500</v>
      </c>
      <c r="L13" s="3"/>
      <c r="M13" s="3"/>
      <c r="N13" s="3">
        <v>110955</v>
      </c>
      <c r="O13" s="3">
        <v>18225</v>
      </c>
      <c r="P13" s="3">
        <v>4768</v>
      </c>
      <c r="Q13" s="3">
        <v>2197</v>
      </c>
      <c r="R13" s="30">
        <f t="shared" si="0"/>
        <v>443348</v>
      </c>
      <c r="S13" s="12">
        <v>67100</v>
      </c>
      <c r="T13" s="12">
        <v>24000</v>
      </c>
      <c r="U13" s="12">
        <v>2043</v>
      </c>
      <c r="V13" s="12">
        <v>26089</v>
      </c>
      <c r="W13" s="12">
        <v>71048</v>
      </c>
      <c r="X13" s="12">
        <v>22762</v>
      </c>
      <c r="Y13" s="12">
        <v>24369</v>
      </c>
      <c r="Z13" s="12"/>
      <c r="AA13" s="12">
        <v>19649</v>
      </c>
      <c r="AB13" s="13">
        <f t="shared" si="1"/>
        <v>257060</v>
      </c>
      <c r="AC13" s="14">
        <f t="shared" si="2"/>
        <v>186288</v>
      </c>
      <c r="AD13" s="12">
        <v>10917610</v>
      </c>
      <c r="AE13" s="12">
        <v>4696</v>
      </c>
      <c r="AF13" s="12">
        <v>782466</v>
      </c>
      <c r="AG13" s="12">
        <v>6557</v>
      </c>
      <c r="AH13" s="30">
        <f t="shared" si="3"/>
        <v>11711329</v>
      </c>
      <c r="AI13" s="12">
        <v>14615</v>
      </c>
      <c r="AJ13" s="30">
        <f t="shared" si="4"/>
        <v>11696714</v>
      </c>
    </row>
    <row r="14" spans="1:36" ht="17.850000000000001" customHeight="1" x14ac:dyDescent="0.25">
      <c r="A14" s="5">
        <f t="shared" si="5"/>
        <v>11</v>
      </c>
      <c r="B14" s="5" t="s">
        <v>42</v>
      </c>
      <c r="C14" s="5">
        <v>9525</v>
      </c>
      <c r="D14" s="6" t="s">
        <v>101</v>
      </c>
      <c r="E14" s="6"/>
      <c r="F14" s="5" t="s">
        <v>333</v>
      </c>
      <c r="G14" s="3">
        <v>122333</v>
      </c>
      <c r="H14" s="3"/>
      <c r="I14" s="3"/>
      <c r="J14" s="3"/>
      <c r="K14" s="3">
        <v>13410</v>
      </c>
      <c r="L14" s="3"/>
      <c r="M14" s="3"/>
      <c r="N14" s="3">
        <v>29678</v>
      </c>
      <c r="O14" s="3">
        <v>2802</v>
      </c>
      <c r="P14" s="3">
        <v>4915</v>
      </c>
      <c r="Q14" s="3"/>
      <c r="R14" s="30">
        <f t="shared" si="0"/>
        <v>173138</v>
      </c>
      <c r="S14" s="12">
        <v>17250</v>
      </c>
      <c r="T14" s="12">
        <v>9360</v>
      </c>
      <c r="U14" s="12">
        <v>13037</v>
      </c>
      <c r="V14" s="12">
        <v>75014</v>
      </c>
      <c r="W14" s="12">
        <v>31474</v>
      </c>
      <c r="X14" s="12">
        <v>32476</v>
      </c>
      <c r="Y14" s="12">
        <v>8650</v>
      </c>
      <c r="Z14" s="12">
        <v>3450</v>
      </c>
      <c r="AA14" s="12">
        <v>2965</v>
      </c>
      <c r="AB14" s="13">
        <f t="shared" si="1"/>
        <v>193676</v>
      </c>
      <c r="AC14" s="14">
        <f t="shared" si="2"/>
        <v>-20538</v>
      </c>
      <c r="AD14" s="12">
        <v>1960000</v>
      </c>
      <c r="AE14" s="12">
        <v>34650</v>
      </c>
      <c r="AF14" s="12">
        <v>100293</v>
      </c>
      <c r="AG14" s="12">
        <v>3637</v>
      </c>
      <c r="AH14" s="30">
        <f t="shared" si="3"/>
        <v>2098580</v>
      </c>
      <c r="AI14" s="12">
        <v>8811</v>
      </c>
      <c r="AJ14" s="30">
        <f t="shared" si="4"/>
        <v>2089769</v>
      </c>
    </row>
    <row r="15" spans="1:36" ht="17.850000000000001" customHeight="1" x14ac:dyDescent="0.25">
      <c r="A15" s="5">
        <f t="shared" si="5"/>
        <v>12</v>
      </c>
      <c r="B15" s="5" t="s">
        <v>42</v>
      </c>
      <c r="C15" s="5">
        <v>9527</v>
      </c>
      <c r="D15" s="6" t="s">
        <v>102</v>
      </c>
      <c r="E15" s="6"/>
      <c r="F15" s="5" t="s">
        <v>333</v>
      </c>
      <c r="G15" s="3">
        <v>75553</v>
      </c>
      <c r="H15" s="3">
        <v>0</v>
      </c>
      <c r="I15" s="3">
        <v>0</v>
      </c>
      <c r="J15" s="3">
        <v>0</v>
      </c>
      <c r="K15" s="3"/>
      <c r="L15" s="3"/>
      <c r="M15" s="3"/>
      <c r="N15" s="3">
        <v>6479</v>
      </c>
      <c r="O15" s="3">
        <v>31160</v>
      </c>
      <c r="P15" s="3">
        <v>58179</v>
      </c>
      <c r="Q15" s="3">
        <v>2810</v>
      </c>
      <c r="R15" s="30">
        <f t="shared" si="0"/>
        <v>174181</v>
      </c>
      <c r="S15" s="12">
        <v>75661</v>
      </c>
      <c r="T15" s="12">
        <v>6947</v>
      </c>
      <c r="U15" s="12">
        <v>4122</v>
      </c>
      <c r="V15" s="12">
        <v>35717</v>
      </c>
      <c r="W15" s="12">
        <v>13259</v>
      </c>
      <c r="X15" s="12">
        <v>42822</v>
      </c>
      <c r="Y15" s="12"/>
      <c r="Z15" s="12"/>
      <c r="AA15" s="12">
        <v>35560</v>
      </c>
      <c r="AB15" s="13">
        <f t="shared" si="1"/>
        <v>214088</v>
      </c>
      <c r="AC15" s="14">
        <f t="shared" si="2"/>
        <v>-39907</v>
      </c>
      <c r="AD15" s="12">
        <v>2350797</v>
      </c>
      <c r="AE15" s="12">
        <v>115321</v>
      </c>
      <c r="AF15" s="12">
        <v>925485</v>
      </c>
      <c r="AG15" s="12"/>
      <c r="AH15" s="30">
        <f t="shared" si="3"/>
        <v>3391603</v>
      </c>
      <c r="AI15" s="12">
        <v>6419</v>
      </c>
      <c r="AJ15" s="30">
        <f t="shared" si="4"/>
        <v>3385184</v>
      </c>
    </row>
    <row r="16" spans="1:36" ht="17.850000000000001" customHeight="1" x14ac:dyDescent="0.25">
      <c r="A16" s="5">
        <f t="shared" si="5"/>
        <v>13</v>
      </c>
      <c r="B16" s="5" t="s">
        <v>42</v>
      </c>
      <c r="C16" s="5">
        <v>9545</v>
      </c>
      <c r="D16" s="6" t="s">
        <v>103</v>
      </c>
      <c r="E16" s="6"/>
      <c r="F16" s="5" t="s">
        <v>333</v>
      </c>
      <c r="G16" s="3">
        <v>193370</v>
      </c>
      <c r="H16" s="3"/>
      <c r="I16" s="3"/>
      <c r="J16" s="3">
        <v>0</v>
      </c>
      <c r="K16" s="3">
        <v>26000</v>
      </c>
      <c r="L16" s="3"/>
      <c r="M16" s="3"/>
      <c r="N16" s="3">
        <v>16933</v>
      </c>
      <c r="O16" s="3">
        <v>5129</v>
      </c>
      <c r="P16" s="3">
        <v>13219</v>
      </c>
      <c r="Q16" s="3">
        <v>487</v>
      </c>
      <c r="R16" s="30">
        <f t="shared" si="0"/>
        <v>255138</v>
      </c>
      <c r="S16" s="12">
        <v>74598</v>
      </c>
      <c r="T16" s="12">
        <v>11660</v>
      </c>
      <c r="U16" s="12">
        <v>34036</v>
      </c>
      <c r="V16" s="12">
        <v>45240</v>
      </c>
      <c r="W16" s="12">
        <v>66831</v>
      </c>
      <c r="X16" s="12">
        <v>35462</v>
      </c>
      <c r="Y16" s="12">
        <v>15780</v>
      </c>
      <c r="Z16" s="12"/>
      <c r="AA16" s="12"/>
      <c r="AB16" s="13">
        <f t="shared" si="1"/>
        <v>283607</v>
      </c>
      <c r="AC16" s="14">
        <f t="shared" si="2"/>
        <v>-28469</v>
      </c>
      <c r="AD16" s="12">
        <v>1640000</v>
      </c>
      <c r="AE16" s="12">
        <v>655542</v>
      </c>
      <c r="AF16" s="12">
        <v>187646</v>
      </c>
      <c r="AG16" s="12">
        <v>1880</v>
      </c>
      <c r="AH16" s="30">
        <f t="shared" si="3"/>
        <v>2485068</v>
      </c>
      <c r="AI16" s="12">
        <v>54448</v>
      </c>
      <c r="AJ16" s="30">
        <f t="shared" si="4"/>
        <v>2430620</v>
      </c>
    </row>
    <row r="17" spans="1:36" ht="17.850000000000001" customHeight="1" x14ac:dyDescent="0.25">
      <c r="A17" s="5">
        <f t="shared" si="5"/>
        <v>14</v>
      </c>
      <c r="B17" s="5" t="s">
        <v>42</v>
      </c>
      <c r="C17" s="5">
        <v>9562</v>
      </c>
      <c r="D17" s="6" t="s">
        <v>104</v>
      </c>
      <c r="E17" s="6"/>
      <c r="F17" s="5" t="s">
        <v>54</v>
      </c>
      <c r="G17" s="3">
        <v>10907</v>
      </c>
      <c r="H17" s="3"/>
      <c r="I17" s="3">
        <v>225</v>
      </c>
      <c r="J17" s="3"/>
      <c r="K17" s="3"/>
      <c r="L17" s="3">
        <v>0</v>
      </c>
      <c r="M17" s="3"/>
      <c r="N17" s="3">
        <v>10400</v>
      </c>
      <c r="O17" s="3">
        <v>2493</v>
      </c>
      <c r="P17" s="3">
        <v>774</v>
      </c>
      <c r="Q17" s="3"/>
      <c r="R17" s="30">
        <f t="shared" si="0"/>
        <v>24799</v>
      </c>
      <c r="S17" s="12">
        <v>2370</v>
      </c>
      <c r="T17" s="12"/>
      <c r="U17" s="12">
        <v>1444</v>
      </c>
      <c r="V17" s="12"/>
      <c r="W17" s="12">
        <v>7238</v>
      </c>
      <c r="X17" s="12">
        <v>1084</v>
      </c>
      <c r="Y17" s="12">
        <v>1206</v>
      </c>
      <c r="Z17" s="12">
        <v>300</v>
      </c>
      <c r="AA17" s="12"/>
      <c r="AB17" s="13">
        <f t="shared" si="1"/>
        <v>13642</v>
      </c>
      <c r="AC17" s="14">
        <f t="shared" si="2"/>
        <v>11157</v>
      </c>
      <c r="AD17" s="12">
        <v>371000</v>
      </c>
      <c r="AE17" s="12">
        <v>1999</v>
      </c>
      <c r="AF17" s="12">
        <v>206759</v>
      </c>
      <c r="AG17" s="12">
        <v>201</v>
      </c>
      <c r="AH17" s="30">
        <f t="shared" si="3"/>
        <v>579959</v>
      </c>
      <c r="AI17" s="12"/>
      <c r="AJ17" s="30">
        <f t="shared" si="4"/>
        <v>579959</v>
      </c>
    </row>
    <row r="18" spans="1:36" ht="17.850000000000001" customHeight="1" x14ac:dyDescent="0.25">
      <c r="A18" s="5">
        <f t="shared" si="5"/>
        <v>15</v>
      </c>
      <c r="B18" s="5" t="s">
        <v>42</v>
      </c>
      <c r="C18" s="5">
        <v>9599</v>
      </c>
      <c r="D18" s="6" t="s">
        <v>105</v>
      </c>
      <c r="E18" s="6"/>
      <c r="F18" s="5" t="s">
        <v>333</v>
      </c>
      <c r="G18" s="3">
        <v>103888</v>
      </c>
      <c r="H18" s="3">
        <v>290</v>
      </c>
      <c r="I18" s="3">
        <v>62819</v>
      </c>
      <c r="J18" s="3">
        <v>0</v>
      </c>
      <c r="K18" s="3"/>
      <c r="L18" s="3"/>
      <c r="M18" s="3"/>
      <c r="N18" s="3">
        <v>90035</v>
      </c>
      <c r="O18" s="3">
        <v>3455</v>
      </c>
      <c r="P18" s="3">
        <v>5104</v>
      </c>
      <c r="Q18" s="3"/>
      <c r="R18" s="30">
        <f t="shared" si="0"/>
        <v>265591</v>
      </c>
      <c r="S18" s="12">
        <v>108647</v>
      </c>
      <c r="T18" s="12">
        <v>38825</v>
      </c>
      <c r="U18" s="12">
        <v>3275</v>
      </c>
      <c r="V18" s="12">
        <v>42763</v>
      </c>
      <c r="W18" s="12">
        <v>57093</v>
      </c>
      <c r="X18" s="12">
        <v>11734</v>
      </c>
      <c r="Y18" s="12">
        <v>509</v>
      </c>
      <c r="Z18" s="12">
        <v>260</v>
      </c>
      <c r="AA18" s="12">
        <v>8338</v>
      </c>
      <c r="AB18" s="13">
        <f t="shared" si="1"/>
        <v>271444</v>
      </c>
      <c r="AC18" s="14">
        <f t="shared" si="2"/>
        <v>-5853</v>
      </c>
      <c r="AD18" s="12">
        <v>6510000</v>
      </c>
      <c r="AE18" s="12">
        <v>39743</v>
      </c>
      <c r="AF18" s="12">
        <v>131090</v>
      </c>
      <c r="AG18" s="12">
        <v>4947</v>
      </c>
      <c r="AH18" s="30">
        <f t="shared" si="3"/>
        <v>6685780</v>
      </c>
      <c r="AI18" s="12">
        <v>24141</v>
      </c>
      <c r="AJ18" s="30">
        <f t="shared" si="4"/>
        <v>6661639</v>
      </c>
    </row>
    <row r="19" spans="1:36" ht="17.850000000000001" customHeight="1" x14ac:dyDescent="0.25">
      <c r="A19" s="5">
        <f t="shared" si="5"/>
        <v>16</v>
      </c>
      <c r="B19" s="5" t="s">
        <v>42</v>
      </c>
      <c r="C19" s="5">
        <v>9604</v>
      </c>
      <c r="D19" s="6" t="s">
        <v>106</v>
      </c>
      <c r="E19" s="6"/>
      <c r="F19" s="5" t="s">
        <v>54</v>
      </c>
      <c r="G19" s="3">
        <v>101520</v>
      </c>
      <c r="H19" s="3">
        <v>7792</v>
      </c>
      <c r="I19" s="3"/>
      <c r="J19" s="3"/>
      <c r="K19" s="3">
        <v>10500</v>
      </c>
      <c r="L19" s="3">
        <v>20000</v>
      </c>
      <c r="M19" s="3"/>
      <c r="N19" s="3">
        <v>82072</v>
      </c>
      <c r="O19" s="3">
        <v>32076</v>
      </c>
      <c r="P19" s="3">
        <v>873</v>
      </c>
      <c r="Q19" s="3"/>
      <c r="R19" s="30">
        <f t="shared" si="0"/>
        <v>254833</v>
      </c>
      <c r="S19" s="12">
        <v>69242</v>
      </c>
      <c r="T19" s="12">
        <v>47250</v>
      </c>
      <c r="U19" s="12">
        <v>3062</v>
      </c>
      <c r="V19" s="12">
        <v>46052</v>
      </c>
      <c r="W19" s="12">
        <v>72224</v>
      </c>
      <c r="X19" s="12">
        <v>25968</v>
      </c>
      <c r="Y19" s="12">
        <v>472</v>
      </c>
      <c r="Z19" s="12"/>
      <c r="AA19" s="12">
        <v>11011</v>
      </c>
      <c r="AB19" s="13">
        <f t="shared" si="1"/>
        <v>275281</v>
      </c>
      <c r="AC19" s="14">
        <f t="shared" si="2"/>
        <v>-20448</v>
      </c>
      <c r="AD19" s="12">
        <v>5650000</v>
      </c>
      <c r="AE19" s="12">
        <v>615024</v>
      </c>
      <c r="AF19" s="12">
        <v>1905969</v>
      </c>
      <c r="AG19" s="12">
        <v>11586</v>
      </c>
      <c r="AH19" s="30">
        <f>SUM(AD19:AG19)</f>
        <v>8182579</v>
      </c>
      <c r="AI19" s="12">
        <v>11558</v>
      </c>
      <c r="AJ19" s="30">
        <f t="shared" si="4"/>
        <v>8171021</v>
      </c>
    </row>
    <row r="20" spans="1:36" ht="17.850000000000001" customHeight="1" x14ac:dyDescent="0.25">
      <c r="A20" s="5">
        <f t="shared" si="5"/>
        <v>17</v>
      </c>
      <c r="B20" s="5" t="s">
        <v>42</v>
      </c>
      <c r="C20" s="5">
        <v>9907</v>
      </c>
      <c r="D20" s="6" t="s">
        <v>107</v>
      </c>
      <c r="E20" s="6"/>
      <c r="F20" s="5" t="s">
        <v>333</v>
      </c>
      <c r="G20" s="3">
        <v>72901</v>
      </c>
      <c r="H20" s="3"/>
      <c r="I20" s="3">
        <v>7000</v>
      </c>
      <c r="J20" s="3"/>
      <c r="K20" s="3">
        <v>37792</v>
      </c>
      <c r="L20" s="3"/>
      <c r="M20" s="3"/>
      <c r="N20" s="3"/>
      <c r="O20" s="3">
        <v>19610</v>
      </c>
      <c r="P20" s="3">
        <v>900</v>
      </c>
      <c r="Q20" s="3">
        <v>4309</v>
      </c>
      <c r="R20" s="30">
        <f>SUM(G20:Q20)</f>
        <v>142512</v>
      </c>
      <c r="S20" s="12">
        <v>66087</v>
      </c>
      <c r="T20" s="12"/>
      <c r="U20" s="12">
        <v>697</v>
      </c>
      <c r="V20" s="12">
        <v>221</v>
      </c>
      <c r="W20" s="12">
        <v>3390</v>
      </c>
      <c r="X20" s="12">
        <v>12708</v>
      </c>
      <c r="Y20" s="12">
        <v>57063</v>
      </c>
      <c r="Z20" s="12"/>
      <c r="AA20" s="12"/>
      <c r="AB20" s="13">
        <f t="shared" si="1"/>
        <v>140166</v>
      </c>
      <c r="AC20" s="14">
        <f t="shared" si="2"/>
        <v>2346</v>
      </c>
      <c r="AD20" s="12"/>
      <c r="AE20" s="12">
        <v>3292</v>
      </c>
      <c r="AF20" s="12">
        <v>729939</v>
      </c>
      <c r="AG20" s="12">
        <v>500</v>
      </c>
      <c r="AH20" s="30">
        <f>SUM(AD20:AG20)</f>
        <v>733731</v>
      </c>
      <c r="AI20" s="12">
        <v>20000</v>
      </c>
      <c r="AJ20" s="30">
        <f>+AH20-AI20</f>
        <v>713731</v>
      </c>
    </row>
    <row r="21" spans="1:36" ht="17.850000000000001" customHeight="1" x14ac:dyDescent="0.25">
      <c r="A21" s="5">
        <f>A20+1</f>
        <v>18</v>
      </c>
      <c r="B21" s="5" t="s">
        <v>42</v>
      </c>
      <c r="C21" s="5">
        <v>9606</v>
      </c>
      <c r="D21" s="6" t="s">
        <v>108</v>
      </c>
      <c r="E21" s="6"/>
      <c r="F21" s="5" t="s">
        <v>333</v>
      </c>
      <c r="G21" s="3">
        <v>439927</v>
      </c>
      <c r="H21" s="3">
        <v>0</v>
      </c>
      <c r="I21" s="3">
        <v>7775</v>
      </c>
      <c r="J21" s="3"/>
      <c r="K21" s="3"/>
      <c r="L21" s="3">
        <v>500</v>
      </c>
      <c r="M21" s="3"/>
      <c r="N21" s="3">
        <v>37618</v>
      </c>
      <c r="O21" s="3">
        <v>36674</v>
      </c>
      <c r="P21" s="3"/>
      <c r="Q21" s="3"/>
      <c r="R21" s="30">
        <f t="shared" si="0"/>
        <v>522494</v>
      </c>
      <c r="S21" s="12">
        <v>114410</v>
      </c>
      <c r="T21" s="12">
        <v>35880</v>
      </c>
      <c r="U21" s="12">
        <v>3387</v>
      </c>
      <c r="V21" s="12">
        <v>86272</v>
      </c>
      <c r="W21" s="12">
        <v>158157</v>
      </c>
      <c r="X21" s="12">
        <v>83153</v>
      </c>
      <c r="Y21" s="12">
        <v>9092</v>
      </c>
      <c r="Z21" s="12">
        <v>33560</v>
      </c>
      <c r="AA21" s="12"/>
      <c r="AB21" s="13">
        <f t="shared" si="1"/>
        <v>523911</v>
      </c>
      <c r="AC21" s="14">
        <f t="shared" si="2"/>
        <v>-1417</v>
      </c>
      <c r="AD21" s="12">
        <v>5410000</v>
      </c>
      <c r="AE21" s="12">
        <v>73250</v>
      </c>
      <c r="AF21" s="12">
        <v>1306942</v>
      </c>
      <c r="AG21" s="12">
        <v>8963</v>
      </c>
      <c r="AH21" s="30">
        <f t="shared" si="3"/>
        <v>6799155</v>
      </c>
      <c r="AI21" s="12">
        <v>30006</v>
      </c>
      <c r="AJ21" s="30">
        <f t="shared" si="4"/>
        <v>6769149</v>
      </c>
    </row>
    <row r="22" spans="1:36" ht="17.850000000000001" customHeight="1" x14ac:dyDescent="0.25">
      <c r="A22" s="5">
        <f t="shared" si="5"/>
        <v>19</v>
      </c>
      <c r="B22" s="5" t="s">
        <v>42</v>
      </c>
      <c r="C22" s="5">
        <v>9594</v>
      </c>
      <c r="D22" s="6" t="s">
        <v>109</v>
      </c>
      <c r="E22" s="6"/>
      <c r="F22" s="5" t="s">
        <v>54</v>
      </c>
      <c r="G22" s="3">
        <v>30869</v>
      </c>
      <c r="H22" s="3"/>
      <c r="I22" s="3">
        <v>150</v>
      </c>
      <c r="J22" s="3">
        <v>0</v>
      </c>
      <c r="K22" s="3"/>
      <c r="L22" s="3"/>
      <c r="M22" s="3"/>
      <c r="N22" s="3">
        <v>11520</v>
      </c>
      <c r="O22" s="3">
        <v>858</v>
      </c>
      <c r="P22" s="3">
        <v>24866</v>
      </c>
      <c r="Q22" s="3"/>
      <c r="R22" s="30">
        <f t="shared" si="0"/>
        <v>68263</v>
      </c>
      <c r="S22" s="12">
        <v>42652</v>
      </c>
      <c r="T22" s="12">
        <v>0</v>
      </c>
      <c r="U22" s="12">
        <v>7962</v>
      </c>
      <c r="V22" s="12"/>
      <c r="W22" s="12">
        <v>25977</v>
      </c>
      <c r="X22" s="12">
        <v>7502</v>
      </c>
      <c r="Y22" s="12">
        <v>200</v>
      </c>
      <c r="Z22" s="12"/>
      <c r="AA22" s="12"/>
      <c r="AB22" s="13">
        <f t="shared" si="1"/>
        <v>84293</v>
      </c>
      <c r="AC22" s="14">
        <f t="shared" si="2"/>
        <v>-16030</v>
      </c>
      <c r="AD22" s="12">
        <v>1583000</v>
      </c>
      <c r="AE22" s="12"/>
      <c r="AF22" s="12">
        <v>131151</v>
      </c>
      <c r="AG22" s="12"/>
      <c r="AH22" s="30">
        <f t="shared" si="3"/>
        <v>1714151</v>
      </c>
      <c r="AI22" s="12">
        <v>0</v>
      </c>
      <c r="AJ22" s="30">
        <f t="shared" si="4"/>
        <v>1714151</v>
      </c>
    </row>
    <row r="23" spans="1:36" ht="17.850000000000001" customHeight="1" x14ac:dyDescent="0.25">
      <c r="A23" s="5">
        <f t="shared" si="5"/>
        <v>20</v>
      </c>
      <c r="B23" s="5" t="s">
        <v>42</v>
      </c>
      <c r="C23" s="5">
        <v>9563</v>
      </c>
      <c r="D23" s="6" t="s">
        <v>110</v>
      </c>
      <c r="E23" s="6"/>
      <c r="F23" s="5" t="s">
        <v>333</v>
      </c>
      <c r="G23" s="3">
        <v>89096</v>
      </c>
      <c r="H23" s="3"/>
      <c r="I23" s="3"/>
      <c r="J23" s="3"/>
      <c r="K23" s="3">
        <v>550</v>
      </c>
      <c r="L23" s="3"/>
      <c r="M23" s="3"/>
      <c r="N23" s="3">
        <v>1122</v>
      </c>
      <c r="O23" s="3">
        <v>4781</v>
      </c>
      <c r="P23" s="3">
        <v>6879</v>
      </c>
      <c r="Q23" s="3">
        <v>834</v>
      </c>
      <c r="R23" s="30">
        <f t="shared" si="0"/>
        <v>103262</v>
      </c>
      <c r="S23" s="12">
        <v>39137</v>
      </c>
      <c r="T23" s="12">
        <v>4015</v>
      </c>
      <c r="U23" s="12">
        <v>445</v>
      </c>
      <c r="V23" s="12">
        <v>12756</v>
      </c>
      <c r="W23" s="12">
        <v>29549</v>
      </c>
      <c r="X23" s="12">
        <v>23028</v>
      </c>
      <c r="Y23" s="12">
        <v>383</v>
      </c>
      <c r="Z23" s="12"/>
      <c r="AA23" s="12">
        <v>100</v>
      </c>
      <c r="AB23" s="13">
        <f t="shared" si="1"/>
        <v>109413</v>
      </c>
      <c r="AC23" s="14">
        <f t="shared" si="2"/>
        <v>-6151</v>
      </c>
      <c r="AD23" s="12">
        <v>1187955</v>
      </c>
      <c r="AE23" s="12">
        <v>16172</v>
      </c>
      <c r="AF23" s="12">
        <v>220838</v>
      </c>
      <c r="AG23" s="12"/>
      <c r="AH23" s="30">
        <f t="shared" si="3"/>
        <v>1424965</v>
      </c>
      <c r="AI23" s="12">
        <v>3708</v>
      </c>
      <c r="AJ23" s="30">
        <f t="shared" si="4"/>
        <v>1421257</v>
      </c>
    </row>
    <row r="24" spans="1:36" ht="17.850000000000001" customHeight="1" x14ac:dyDescent="0.25">
      <c r="A24" s="5">
        <f t="shared" si="5"/>
        <v>21</v>
      </c>
      <c r="B24" s="5" t="s">
        <v>42</v>
      </c>
      <c r="C24" s="5">
        <v>9529</v>
      </c>
      <c r="D24" s="6" t="s">
        <v>111</v>
      </c>
      <c r="E24" s="6"/>
      <c r="F24" s="5" t="s">
        <v>333</v>
      </c>
      <c r="G24" s="3">
        <v>57635</v>
      </c>
      <c r="H24" s="3"/>
      <c r="I24" s="3">
        <v>1767</v>
      </c>
      <c r="J24" s="3"/>
      <c r="K24" s="3"/>
      <c r="L24" s="3">
        <v>2000</v>
      </c>
      <c r="M24" s="3"/>
      <c r="N24" s="3">
        <v>129814</v>
      </c>
      <c r="O24" s="3">
        <v>20796</v>
      </c>
      <c r="P24" s="3">
        <v>2297</v>
      </c>
      <c r="Q24" s="3">
        <v>60</v>
      </c>
      <c r="R24" s="30">
        <f t="shared" ref="R24:R48" si="6">SUM(G24:Q24)</f>
        <v>214369</v>
      </c>
      <c r="S24" s="12">
        <v>20133</v>
      </c>
      <c r="T24" s="12"/>
      <c r="U24" s="12">
        <v>2539</v>
      </c>
      <c r="V24" s="12">
        <v>18803</v>
      </c>
      <c r="W24" s="12">
        <v>68272</v>
      </c>
      <c r="X24" s="12">
        <v>30822</v>
      </c>
      <c r="Y24" s="12">
        <v>13432</v>
      </c>
      <c r="Z24" s="12"/>
      <c r="AA24" s="12"/>
      <c r="AB24" s="13">
        <f t="shared" si="1"/>
        <v>154001</v>
      </c>
      <c r="AC24" s="14">
        <f t="shared" si="2"/>
        <v>60368</v>
      </c>
      <c r="AD24" s="12">
        <v>2431657</v>
      </c>
      <c r="AE24" s="12"/>
      <c r="AF24" s="12">
        <v>973732</v>
      </c>
      <c r="AG24" s="12">
        <v>9548</v>
      </c>
      <c r="AH24" s="30">
        <f t="shared" si="3"/>
        <v>3414937</v>
      </c>
      <c r="AI24" s="12">
        <v>8755</v>
      </c>
      <c r="AJ24" s="30">
        <f t="shared" si="4"/>
        <v>3406182</v>
      </c>
    </row>
    <row r="25" spans="1:36" ht="17.850000000000001" customHeight="1" x14ac:dyDescent="0.25">
      <c r="A25" s="5">
        <f t="shared" si="5"/>
        <v>22</v>
      </c>
      <c r="B25" s="5" t="s">
        <v>42</v>
      </c>
      <c r="C25" s="5">
        <v>9555</v>
      </c>
      <c r="D25" s="6" t="s">
        <v>112</v>
      </c>
      <c r="E25" s="6"/>
      <c r="F25" s="5" t="s">
        <v>333</v>
      </c>
      <c r="G25" s="3">
        <v>106482</v>
      </c>
      <c r="H25" s="3">
        <v>200</v>
      </c>
      <c r="I25" s="3">
        <v>4780</v>
      </c>
      <c r="J25" s="3"/>
      <c r="K25" s="3"/>
      <c r="L25" s="3"/>
      <c r="M25" s="3"/>
      <c r="N25" s="3">
        <v>42106</v>
      </c>
      <c r="O25" s="3">
        <v>2572</v>
      </c>
      <c r="P25" s="3"/>
      <c r="Q25" s="3">
        <v>74</v>
      </c>
      <c r="R25" s="30">
        <f t="shared" si="6"/>
        <v>156214</v>
      </c>
      <c r="S25" s="3">
        <v>55679</v>
      </c>
      <c r="T25" s="3">
        <v>14484</v>
      </c>
      <c r="U25" s="3">
        <v>3381</v>
      </c>
      <c r="V25" s="3">
        <v>20569</v>
      </c>
      <c r="W25" s="3">
        <v>46078</v>
      </c>
      <c r="X25" s="3">
        <v>7503</v>
      </c>
      <c r="Y25" s="3">
        <v>4594</v>
      </c>
      <c r="Z25" s="3">
        <v>8870</v>
      </c>
      <c r="AA25" s="3">
        <v>4024</v>
      </c>
      <c r="AB25" s="13">
        <f t="shared" si="1"/>
        <v>165182</v>
      </c>
      <c r="AC25" s="14">
        <f t="shared" si="2"/>
        <v>-8968</v>
      </c>
      <c r="AD25" s="3">
        <v>4272000</v>
      </c>
      <c r="AE25" s="3">
        <v>397758</v>
      </c>
      <c r="AF25" s="3">
        <v>140061</v>
      </c>
      <c r="AG25" s="3">
        <v>6643</v>
      </c>
      <c r="AH25" s="30">
        <f t="shared" si="3"/>
        <v>4816462</v>
      </c>
      <c r="AI25" s="12">
        <v>3331</v>
      </c>
      <c r="AJ25" s="30">
        <f t="shared" si="4"/>
        <v>4813131</v>
      </c>
    </row>
    <row r="26" spans="1:36" ht="17.850000000000001" customHeight="1" x14ac:dyDescent="0.25">
      <c r="A26" s="5">
        <f t="shared" si="5"/>
        <v>23</v>
      </c>
      <c r="B26" s="5" t="s">
        <v>42</v>
      </c>
      <c r="C26" s="5">
        <v>9548</v>
      </c>
      <c r="D26" s="6" t="s">
        <v>113</v>
      </c>
      <c r="E26" s="6"/>
      <c r="F26" s="5" t="s">
        <v>333</v>
      </c>
      <c r="G26" s="3">
        <v>120988</v>
      </c>
      <c r="H26" s="3"/>
      <c r="I26" s="3">
        <v>3532</v>
      </c>
      <c r="J26" s="3">
        <v>22532</v>
      </c>
      <c r="K26" s="3">
        <v>3000</v>
      </c>
      <c r="L26" s="3"/>
      <c r="M26" s="3"/>
      <c r="N26" s="3"/>
      <c r="O26" s="3"/>
      <c r="P26" s="3">
        <v>76993</v>
      </c>
      <c r="Q26" s="3">
        <v>2655</v>
      </c>
      <c r="R26" s="30">
        <f t="shared" si="6"/>
        <v>229700</v>
      </c>
      <c r="S26" s="12">
        <v>89773</v>
      </c>
      <c r="T26" s="12">
        <v>17850</v>
      </c>
      <c r="U26" s="12">
        <v>4234</v>
      </c>
      <c r="V26" s="12">
        <v>14953</v>
      </c>
      <c r="W26" s="12">
        <v>111131</v>
      </c>
      <c r="X26" s="12">
        <v>34603</v>
      </c>
      <c r="Y26" s="12">
        <v>3134</v>
      </c>
      <c r="Z26" s="12"/>
      <c r="AA26" s="12">
        <v>12000</v>
      </c>
      <c r="AB26" s="13">
        <f t="shared" si="1"/>
        <v>287678</v>
      </c>
      <c r="AC26" s="14">
        <f t="shared" si="2"/>
        <v>-57978</v>
      </c>
      <c r="AD26" s="12">
        <v>3230000</v>
      </c>
      <c r="AE26" s="12">
        <v>79819</v>
      </c>
      <c r="AF26" s="12">
        <v>113271</v>
      </c>
      <c r="AG26" s="12">
        <v>1625</v>
      </c>
      <c r="AH26" s="30">
        <f t="shared" si="3"/>
        <v>3424715</v>
      </c>
      <c r="AI26" s="12">
        <v>50160</v>
      </c>
      <c r="AJ26" s="30">
        <f t="shared" si="4"/>
        <v>3374555</v>
      </c>
    </row>
    <row r="27" spans="1:36" ht="17.850000000000001" customHeight="1" x14ac:dyDescent="0.25">
      <c r="A27" s="5">
        <f t="shared" si="5"/>
        <v>24</v>
      </c>
      <c r="B27" s="5" t="s">
        <v>42</v>
      </c>
      <c r="C27" s="5">
        <v>9549</v>
      </c>
      <c r="D27" s="6" t="s">
        <v>114</v>
      </c>
      <c r="E27" s="6"/>
      <c r="F27" s="5" t="s">
        <v>333</v>
      </c>
      <c r="G27" s="3">
        <v>149041</v>
      </c>
      <c r="H27" s="3"/>
      <c r="I27" s="3">
        <v>808</v>
      </c>
      <c r="J27" s="3">
        <v>10000</v>
      </c>
      <c r="K27" s="3"/>
      <c r="L27" s="3"/>
      <c r="M27" s="3"/>
      <c r="N27" s="3">
        <v>10345</v>
      </c>
      <c r="O27" s="3">
        <v>16375</v>
      </c>
      <c r="P27" s="3">
        <v>2957</v>
      </c>
      <c r="Q27" s="3">
        <v>50</v>
      </c>
      <c r="R27" s="30">
        <f t="shared" si="6"/>
        <v>189576</v>
      </c>
      <c r="S27" s="12"/>
      <c r="T27" s="12"/>
      <c r="U27" s="12"/>
      <c r="V27" s="12">
        <v>20086</v>
      </c>
      <c r="W27" s="12"/>
      <c r="X27" s="12">
        <v>36501</v>
      </c>
      <c r="Y27" s="12">
        <v>10316</v>
      </c>
      <c r="Z27" s="12">
        <v>1905</v>
      </c>
      <c r="AA27" s="12"/>
      <c r="AB27" s="13">
        <f t="shared" si="1"/>
        <v>68808</v>
      </c>
      <c r="AC27" s="14">
        <f t="shared" si="2"/>
        <v>120768</v>
      </c>
      <c r="AD27" s="12">
        <v>1294148</v>
      </c>
      <c r="AE27" s="12">
        <v>19754</v>
      </c>
      <c r="AF27" s="12">
        <v>596261</v>
      </c>
      <c r="AG27" s="12">
        <v>50</v>
      </c>
      <c r="AH27" s="30">
        <f t="shared" si="3"/>
        <v>1910213</v>
      </c>
      <c r="AI27" s="12">
        <v>126504</v>
      </c>
      <c r="AJ27" s="30">
        <f t="shared" si="4"/>
        <v>1783709</v>
      </c>
    </row>
    <row r="28" spans="1:36" ht="17.850000000000001" customHeight="1" x14ac:dyDescent="0.25">
      <c r="A28" s="5">
        <f t="shared" si="5"/>
        <v>25</v>
      </c>
      <c r="B28" s="5" t="s">
        <v>42</v>
      </c>
      <c r="C28" s="5">
        <v>9615</v>
      </c>
      <c r="D28" s="6" t="s">
        <v>115</v>
      </c>
      <c r="E28" s="6"/>
      <c r="F28" s="5" t="s">
        <v>54</v>
      </c>
      <c r="G28" s="3">
        <v>80231</v>
      </c>
      <c r="H28" s="3">
        <v>0</v>
      </c>
      <c r="I28" s="3">
        <v>0</v>
      </c>
      <c r="J28" s="3">
        <v>0</v>
      </c>
      <c r="K28" s="3">
        <v>0</v>
      </c>
      <c r="L28" s="3">
        <v>38025</v>
      </c>
      <c r="M28" s="3"/>
      <c r="N28" s="3">
        <v>8218</v>
      </c>
      <c r="O28" s="3">
        <v>0</v>
      </c>
      <c r="P28" s="3">
        <v>19991</v>
      </c>
      <c r="Q28" s="3">
        <v>0</v>
      </c>
      <c r="R28" s="30">
        <f t="shared" si="6"/>
        <v>146465</v>
      </c>
      <c r="S28" s="12">
        <v>59411</v>
      </c>
      <c r="T28" s="12">
        <v>0</v>
      </c>
      <c r="U28" s="12">
        <v>0</v>
      </c>
      <c r="V28" s="12">
        <v>45275</v>
      </c>
      <c r="W28" s="12">
        <v>40638</v>
      </c>
      <c r="X28" s="12">
        <v>19074</v>
      </c>
      <c r="Y28" s="12">
        <v>22400</v>
      </c>
      <c r="Z28" s="12">
        <v>0</v>
      </c>
      <c r="AA28" s="12">
        <v>0</v>
      </c>
      <c r="AB28" s="13">
        <f t="shared" si="1"/>
        <v>186798</v>
      </c>
      <c r="AC28" s="14">
        <f t="shared" si="2"/>
        <v>-40333</v>
      </c>
      <c r="AD28" s="12">
        <v>3990000</v>
      </c>
      <c r="AE28" s="12">
        <v>28454</v>
      </c>
      <c r="AF28" s="12">
        <v>911133</v>
      </c>
      <c r="AG28" s="12">
        <v>0</v>
      </c>
      <c r="AH28" s="30">
        <f t="shared" si="3"/>
        <v>4929587</v>
      </c>
      <c r="AI28" s="12">
        <v>8820</v>
      </c>
      <c r="AJ28" s="30">
        <f t="shared" si="4"/>
        <v>4920767</v>
      </c>
    </row>
    <row r="29" spans="1:36" ht="17.850000000000001" customHeight="1" x14ac:dyDescent="0.25">
      <c r="A29" s="5">
        <f t="shared" si="5"/>
        <v>26</v>
      </c>
      <c r="B29" s="5" t="s">
        <v>42</v>
      </c>
      <c r="C29" s="5">
        <v>9614</v>
      </c>
      <c r="D29" s="6" t="s">
        <v>116</v>
      </c>
      <c r="E29" s="6"/>
      <c r="F29" s="5" t="s">
        <v>333</v>
      </c>
      <c r="G29" s="3">
        <v>113710</v>
      </c>
      <c r="H29" s="3"/>
      <c r="I29" s="3"/>
      <c r="J29" s="3">
        <v>0</v>
      </c>
      <c r="K29" s="3">
        <v>8833</v>
      </c>
      <c r="L29" s="3">
        <v>119737</v>
      </c>
      <c r="M29" s="3"/>
      <c r="N29" s="3">
        <v>44190</v>
      </c>
      <c r="O29" s="3">
        <v>383</v>
      </c>
      <c r="P29" s="3">
        <v>11700</v>
      </c>
      <c r="Q29" s="3"/>
      <c r="R29" s="30">
        <f t="shared" si="6"/>
        <v>298553</v>
      </c>
      <c r="S29" s="12">
        <v>101697</v>
      </c>
      <c r="T29" s="12"/>
      <c r="U29" s="12"/>
      <c r="V29" s="12">
        <v>24171</v>
      </c>
      <c r="W29" s="12">
        <v>31405</v>
      </c>
      <c r="X29" s="12">
        <v>20798</v>
      </c>
      <c r="Y29" s="12"/>
      <c r="Z29" s="12"/>
      <c r="AA29" s="12">
        <v>15654</v>
      </c>
      <c r="AB29" s="13">
        <f t="shared" si="1"/>
        <v>193725</v>
      </c>
      <c r="AC29" s="14">
        <f t="shared" si="2"/>
        <v>104828</v>
      </c>
      <c r="AD29" s="12">
        <v>1089631</v>
      </c>
      <c r="AE29" s="12">
        <v>18884</v>
      </c>
      <c r="AF29" s="12">
        <v>156240</v>
      </c>
      <c r="AG29" s="12"/>
      <c r="AH29" s="30">
        <f t="shared" si="3"/>
        <v>1264755</v>
      </c>
      <c r="AI29" s="12"/>
      <c r="AJ29" s="30">
        <f t="shared" si="4"/>
        <v>1264755</v>
      </c>
    </row>
    <row r="30" spans="1:36" ht="17.850000000000001" customHeight="1" x14ac:dyDescent="0.25">
      <c r="A30" s="5">
        <f t="shared" si="5"/>
        <v>27</v>
      </c>
      <c r="B30" s="5" t="s">
        <v>42</v>
      </c>
      <c r="C30" s="5">
        <v>9581</v>
      </c>
      <c r="D30" s="6" t="s">
        <v>117</v>
      </c>
      <c r="E30" s="6"/>
      <c r="F30" s="5" t="s">
        <v>333</v>
      </c>
      <c r="G30" s="3">
        <v>358229</v>
      </c>
      <c r="H30" s="3">
        <v>31822</v>
      </c>
      <c r="I30" s="3">
        <v>40227</v>
      </c>
      <c r="J30" s="3"/>
      <c r="K30" s="3">
        <v>11650</v>
      </c>
      <c r="L30" s="3"/>
      <c r="M30" s="3"/>
      <c r="N30" s="3">
        <v>12607</v>
      </c>
      <c r="O30" s="3">
        <v>1321</v>
      </c>
      <c r="P30" s="3">
        <v>39231</v>
      </c>
      <c r="Q30" s="3"/>
      <c r="R30" s="30">
        <f t="shared" si="6"/>
        <v>495087</v>
      </c>
      <c r="S30" s="12">
        <v>70613</v>
      </c>
      <c r="T30" s="12">
        <v>21960</v>
      </c>
      <c r="U30" s="12">
        <v>1477</v>
      </c>
      <c r="V30" s="12">
        <v>162302</v>
      </c>
      <c r="W30" s="12">
        <v>30803</v>
      </c>
      <c r="X30" s="12">
        <v>92859</v>
      </c>
      <c r="Y30" s="12">
        <v>33147</v>
      </c>
      <c r="Z30" s="12">
        <v>97786</v>
      </c>
      <c r="AA30" s="12">
        <v>54567</v>
      </c>
      <c r="AB30" s="13">
        <f t="shared" si="1"/>
        <v>565514</v>
      </c>
      <c r="AC30" s="14">
        <f t="shared" si="2"/>
        <v>-70427</v>
      </c>
      <c r="AD30" s="12">
        <v>1531066</v>
      </c>
      <c r="AE30" s="12">
        <v>31644</v>
      </c>
      <c r="AF30" s="12">
        <v>52519</v>
      </c>
      <c r="AG30" s="12">
        <v>10308</v>
      </c>
      <c r="AH30" s="30">
        <f t="shared" si="3"/>
        <v>1625537</v>
      </c>
      <c r="AI30" s="12">
        <v>34649</v>
      </c>
      <c r="AJ30" s="30">
        <f t="shared" si="4"/>
        <v>1590888</v>
      </c>
    </row>
    <row r="31" spans="1:36" ht="17.850000000000001" customHeight="1" x14ac:dyDescent="0.25">
      <c r="A31" s="5">
        <f t="shared" si="5"/>
        <v>28</v>
      </c>
      <c r="B31" s="5" t="s">
        <v>42</v>
      </c>
      <c r="C31" s="5">
        <v>9618</v>
      </c>
      <c r="D31" s="6" t="s">
        <v>118</v>
      </c>
      <c r="E31" s="6"/>
      <c r="F31" s="5" t="s">
        <v>54</v>
      </c>
      <c r="G31" s="3">
        <v>85426</v>
      </c>
      <c r="H31" s="3">
        <v>0</v>
      </c>
      <c r="I31" s="3">
        <v>3005</v>
      </c>
      <c r="J31" s="3"/>
      <c r="K31" s="3">
        <v>6422</v>
      </c>
      <c r="L31" s="3">
        <v>0</v>
      </c>
      <c r="M31" s="3"/>
      <c r="N31" s="3">
        <v>1526</v>
      </c>
      <c r="O31" s="3">
        <v>1128</v>
      </c>
      <c r="P31" s="3">
        <v>0</v>
      </c>
      <c r="Q31" s="3">
        <v>6723</v>
      </c>
      <c r="R31" s="30">
        <f t="shared" si="6"/>
        <v>104230</v>
      </c>
      <c r="S31" s="12">
        <v>26407</v>
      </c>
      <c r="T31" s="12">
        <v>1527</v>
      </c>
      <c r="U31" s="12">
        <v>8571</v>
      </c>
      <c r="V31" s="12">
        <v>0</v>
      </c>
      <c r="W31" s="12">
        <v>35458</v>
      </c>
      <c r="X31" s="12">
        <v>10234</v>
      </c>
      <c r="Y31" s="12">
        <v>0</v>
      </c>
      <c r="Z31" s="12">
        <v>0</v>
      </c>
      <c r="AA31" s="12"/>
      <c r="AB31" s="13">
        <f t="shared" si="1"/>
        <v>82197</v>
      </c>
      <c r="AC31" s="14">
        <f t="shared" si="2"/>
        <v>22033</v>
      </c>
      <c r="AD31" s="12">
        <v>1876885</v>
      </c>
      <c r="AE31" s="12">
        <v>12789</v>
      </c>
      <c r="AF31" s="12">
        <v>52627</v>
      </c>
      <c r="AG31" s="12"/>
      <c r="AH31" s="30">
        <f t="shared" si="3"/>
        <v>1942301</v>
      </c>
      <c r="AI31" s="12">
        <v>0</v>
      </c>
      <c r="AJ31" s="30">
        <f t="shared" si="4"/>
        <v>1942301</v>
      </c>
    </row>
    <row r="32" spans="1:36" ht="17.850000000000001" customHeight="1" x14ac:dyDescent="0.25">
      <c r="A32" s="5">
        <f t="shared" si="5"/>
        <v>29</v>
      </c>
      <c r="B32" s="5" t="s">
        <v>42</v>
      </c>
      <c r="C32" s="5">
        <v>9619</v>
      </c>
      <c r="D32" s="6" t="s">
        <v>119</v>
      </c>
      <c r="E32" s="6"/>
      <c r="F32" s="5" t="s">
        <v>333</v>
      </c>
      <c r="G32" s="3">
        <v>108988</v>
      </c>
      <c r="H32" s="3"/>
      <c r="I32" s="3"/>
      <c r="J32" s="3">
        <v>1820</v>
      </c>
      <c r="K32" s="3">
        <v>13000</v>
      </c>
      <c r="L32" s="3"/>
      <c r="M32" s="3"/>
      <c r="N32" s="3">
        <v>4537</v>
      </c>
      <c r="O32" s="3">
        <v>40845</v>
      </c>
      <c r="P32" s="3">
        <v>7630</v>
      </c>
      <c r="Q32" s="3">
        <v>76</v>
      </c>
      <c r="R32" s="30">
        <f t="shared" si="6"/>
        <v>176896</v>
      </c>
      <c r="S32" s="12">
        <v>76225</v>
      </c>
      <c r="T32" s="12">
        <v>26000</v>
      </c>
      <c r="U32" s="12">
        <v>578</v>
      </c>
      <c r="V32" s="12">
        <v>115329</v>
      </c>
      <c r="W32" s="12">
        <v>63333</v>
      </c>
      <c r="X32" s="12">
        <v>35558</v>
      </c>
      <c r="Y32" s="12">
        <v>19686</v>
      </c>
      <c r="Z32" s="12">
        <v>4000</v>
      </c>
      <c r="AA32" s="12"/>
      <c r="AB32" s="13">
        <f t="shared" si="1"/>
        <v>340709</v>
      </c>
      <c r="AC32" s="14">
        <f t="shared" si="2"/>
        <v>-163813</v>
      </c>
      <c r="AD32" s="12">
        <v>2250000</v>
      </c>
      <c r="AE32" s="12"/>
      <c r="AF32" s="12">
        <v>1406939</v>
      </c>
      <c r="AG32" s="12">
        <v>100</v>
      </c>
      <c r="AH32" s="30">
        <f t="shared" si="3"/>
        <v>3657039</v>
      </c>
      <c r="AI32" s="12">
        <v>12111</v>
      </c>
      <c r="AJ32" s="30">
        <f t="shared" si="4"/>
        <v>3644928</v>
      </c>
    </row>
    <row r="33" spans="1:36" ht="17.850000000000001" customHeight="1" x14ac:dyDescent="0.25">
      <c r="A33" s="5">
        <f t="shared" si="5"/>
        <v>30</v>
      </c>
      <c r="B33" s="5" t="s">
        <v>42</v>
      </c>
      <c r="C33" s="5">
        <v>9616</v>
      </c>
      <c r="D33" s="6" t="s">
        <v>120</v>
      </c>
      <c r="E33" s="6"/>
      <c r="F33" s="5" t="s">
        <v>54</v>
      </c>
      <c r="G33" s="3">
        <v>103788</v>
      </c>
      <c r="H33" s="3">
        <v>0</v>
      </c>
      <c r="I33" s="3">
        <v>0</v>
      </c>
      <c r="J33" s="3">
        <v>91187</v>
      </c>
      <c r="K33" s="3">
        <v>0</v>
      </c>
      <c r="L33" s="3">
        <v>71793</v>
      </c>
      <c r="M33" s="3"/>
      <c r="N33" s="3">
        <v>4354</v>
      </c>
      <c r="O33" s="3">
        <v>0</v>
      </c>
      <c r="P33" s="3">
        <v>7812</v>
      </c>
      <c r="Q33" s="3">
        <v>0</v>
      </c>
      <c r="R33" s="30">
        <f t="shared" si="6"/>
        <v>278934</v>
      </c>
      <c r="S33" s="12">
        <v>51929</v>
      </c>
      <c r="T33" s="12">
        <v>4190</v>
      </c>
      <c r="U33" s="12">
        <v>0</v>
      </c>
      <c r="V33" s="12">
        <v>0</v>
      </c>
      <c r="W33" s="12">
        <v>0</v>
      </c>
      <c r="X33" s="12">
        <v>23409</v>
      </c>
      <c r="Y33" s="12">
        <v>19350</v>
      </c>
      <c r="Z33" s="12">
        <v>0</v>
      </c>
      <c r="AA33" s="12">
        <v>0</v>
      </c>
      <c r="AB33" s="13">
        <f t="shared" si="1"/>
        <v>98878</v>
      </c>
      <c r="AC33" s="14">
        <f t="shared" si="2"/>
        <v>180056</v>
      </c>
      <c r="AD33" s="12">
        <v>2905000</v>
      </c>
      <c r="AE33" s="12">
        <v>0</v>
      </c>
      <c r="AF33" s="12">
        <v>151334</v>
      </c>
      <c r="AG33" s="12">
        <v>0</v>
      </c>
      <c r="AH33" s="30">
        <f t="shared" si="3"/>
        <v>3056334</v>
      </c>
      <c r="AI33" s="12">
        <v>0</v>
      </c>
      <c r="AJ33" s="30">
        <f t="shared" si="4"/>
        <v>3056334</v>
      </c>
    </row>
    <row r="34" spans="1:36" ht="17.850000000000001" customHeight="1" x14ac:dyDescent="0.25">
      <c r="A34" s="5">
        <f t="shared" si="5"/>
        <v>31</v>
      </c>
      <c r="B34" s="5" t="s">
        <v>42</v>
      </c>
      <c r="C34" s="5">
        <v>19774</v>
      </c>
      <c r="D34" s="6" t="s">
        <v>121</v>
      </c>
      <c r="E34" s="6"/>
      <c r="F34" s="5" t="s">
        <v>333</v>
      </c>
      <c r="G34" s="3">
        <v>78905</v>
      </c>
      <c r="H34" s="3">
        <v>151</v>
      </c>
      <c r="I34" s="3">
        <v>44092</v>
      </c>
      <c r="J34" s="3"/>
      <c r="K34" s="3">
        <v>269874</v>
      </c>
      <c r="L34" s="3"/>
      <c r="M34" s="3"/>
      <c r="N34" s="3">
        <v>64960</v>
      </c>
      <c r="O34" s="3">
        <v>19167</v>
      </c>
      <c r="P34" s="3">
        <v>2010</v>
      </c>
      <c r="Q34" s="3">
        <v>3572</v>
      </c>
      <c r="R34" s="30">
        <f t="shared" si="6"/>
        <v>482731</v>
      </c>
      <c r="S34" s="3"/>
      <c r="T34" s="3"/>
      <c r="U34" s="3">
        <v>15617</v>
      </c>
      <c r="V34" s="3">
        <v>118626</v>
      </c>
      <c r="W34" s="3">
        <v>64480</v>
      </c>
      <c r="X34" s="3">
        <v>20638</v>
      </c>
      <c r="Y34" s="3">
        <v>50501</v>
      </c>
      <c r="Z34" s="3"/>
      <c r="AA34" s="3">
        <v>23205</v>
      </c>
      <c r="AB34" s="13">
        <f t="shared" ref="AB34" si="7">SUM(S34:AA34)</f>
        <v>293067</v>
      </c>
      <c r="AC34" s="14">
        <f t="shared" si="2"/>
        <v>189664</v>
      </c>
      <c r="AD34" s="3">
        <v>4516287</v>
      </c>
      <c r="AE34" s="3">
        <v>52938</v>
      </c>
      <c r="AF34" s="3">
        <v>669515</v>
      </c>
      <c r="AG34" s="3">
        <v>15508</v>
      </c>
      <c r="AH34" s="30">
        <f t="shared" si="3"/>
        <v>5254248</v>
      </c>
      <c r="AI34" s="3">
        <v>13868</v>
      </c>
      <c r="AJ34" s="30">
        <f t="shared" si="4"/>
        <v>5240380</v>
      </c>
    </row>
    <row r="35" spans="1:36" ht="17.850000000000001" customHeight="1" x14ac:dyDescent="0.25">
      <c r="A35" s="5">
        <f t="shared" si="5"/>
        <v>32</v>
      </c>
      <c r="B35" s="5" t="s">
        <v>42</v>
      </c>
      <c r="C35" s="5">
        <v>9623</v>
      </c>
      <c r="D35" s="6" t="s">
        <v>122</v>
      </c>
      <c r="E35" s="6"/>
      <c r="F35" s="5" t="s">
        <v>333</v>
      </c>
      <c r="G35" s="3">
        <v>142662</v>
      </c>
      <c r="H35" s="3"/>
      <c r="I35" s="3">
        <v>2435</v>
      </c>
      <c r="J35" s="3"/>
      <c r="K35" s="3"/>
      <c r="L35" s="3">
        <v>5000</v>
      </c>
      <c r="M35" s="3"/>
      <c r="N35" s="3">
        <v>8071</v>
      </c>
      <c r="O35" s="3">
        <v>7627</v>
      </c>
      <c r="P35" s="3">
        <v>24773</v>
      </c>
      <c r="Q35" s="3">
        <v>43</v>
      </c>
      <c r="R35" s="30">
        <f t="shared" si="6"/>
        <v>190611</v>
      </c>
      <c r="S35" s="12">
        <v>22628</v>
      </c>
      <c r="T35" s="12">
        <v>18854</v>
      </c>
      <c r="U35" s="12">
        <v>4350</v>
      </c>
      <c r="V35" s="12">
        <v>3800</v>
      </c>
      <c r="W35" s="12">
        <v>19473</v>
      </c>
      <c r="X35" s="12">
        <v>18928</v>
      </c>
      <c r="Y35" s="12">
        <v>2435</v>
      </c>
      <c r="Z35" s="12"/>
      <c r="AA35" s="12"/>
      <c r="AB35" s="13">
        <f t="shared" si="1"/>
        <v>90468</v>
      </c>
      <c r="AC35" s="14">
        <f t="shared" si="2"/>
        <v>100143</v>
      </c>
      <c r="AD35" s="12">
        <v>2260000</v>
      </c>
      <c r="AE35" s="12">
        <v>0</v>
      </c>
      <c r="AF35" s="12">
        <v>285632</v>
      </c>
      <c r="AG35" s="12">
        <v>8495</v>
      </c>
      <c r="AH35" s="30">
        <f t="shared" si="3"/>
        <v>2554127</v>
      </c>
      <c r="AI35" s="12">
        <v>1935</v>
      </c>
      <c r="AJ35" s="30">
        <f t="shared" si="4"/>
        <v>2552192</v>
      </c>
    </row>
    <row r="36" spans="1:36" ht="17.850000000000001" customHeight="1" x14ac:dyDescent="0.25">
      <c r="A36" s="5">
        <f t="shared" si="5"/>
        <v>33</v>
      </c>
      <c r="B36" s="5" t="s">
        <v>42</v>
      </c>
      <c r="C36" s="5">
        <v>9534</v>
      </c>
      <c r="D36" s="6" t="s">
        <v>123</v>
      </c>
      <c r="E36" s="6"/>
      <c r="F36" s="5" t="s">
        <v>333</v>
      </c>
      <c r="G36" s="3">
        <v>183352</v>
      </c>
      <c r="H36" s="3"/>
      <c r="I36" s="3"/>
      <c r="J36" s="3">
        <v>0</v>
      </c>
      <c r="K36" s="3"/>
      <c r="L36" s="3">
        <v>0</v>
      </c>
      <c r="M36" s="3"/>
      <c r="N36" s="3">
        <v>75136</v>
      </c>
      <c r="O36" s="3">
        <v>3268</v>
      </c>
      <c r="P36" s="3">
        <v>7008</v>
      </c>
      <c r="Q36" s="3">
        <v>44165</v>
      </c>
      <c r="R36" s="30">
        <f t="shared" si="6"/>
        <v>312929</v>
      </c>
      <c r="S36" s="12">
        <v>55530</v>
      </c>
      <c r="T36" s="12">
        <v>17767</v>
      </c>
      <c r="U36" s="12">
        <v>720</v>
      </c>
      <c r="V36" s="12">
        <v>46670</v>
      </c>
      <c r="W36" s="12">
        <v>76375</v>
      </c>
      <c r="X36" s="12">
        <v>51357</v>
      </c>
      <c r="Y36" s="12">
        <v>29680</v>
      </c>
      <c r="Z36" s="12">
        <v>6600</v>
      </c>
      <c r="AA36" s="12"/>
      <c r="AB36" s="13">
        <f t="shared" si="1"/>
        <v>284699</v>
      </c>
      <c r="AC36" s="14">
        <f t="shared" si="2"/>
        <v>28230</v>
      </c>
      <c r="AD36" s="12">
        <v>5160000</v>
      </c>
      <c r="AE36" s="12">
        <v>9797</v>
      </c>
      <c r="AF36" s="12">
        <v>123251</v>
      </c>
      <c r="AG36" s="12"/>
      <c r="AH36" s="30">
        <f t="shared" si="3"/>
        <v>5293048</v>
      </c>
      <c r="AI36" s="12">
        <v>214602</v>
      </c>
      <c r="AJ36" s="30">
        <f t="shared" si="4"/>
        <v>5078446</v>
      </c>
    </row>
    <row r="37" spans="1:36" ht="17.850000000000001" customHeight="1" x14ac:dyDescent="0.25">
      <c r="A37" s="5">
        <f t="shared" si="5"/>
        <v>34</v>
      </c>
      <c r="B37" s="5" t="s">
        <v>42</v>
      </c>
      <c r="C37" s="5">
        <v>9552</v>
      </c>
      <c r="D37" s="6" t="s">
        <v>124</v>
      </c>
      <c r="E37" s="6"/>
      <c r="F37" s="5" t="s">
        <v>333</v>
      </c>
      <c r="G37" s="3">
        <v>35560</v>
      </c>
      <c r="H37" s="3">
        <v>0</v>
      </c>
      <c r="I37" s="3">
        <v>0</v>
      </c>
      <c r="J37" s="3">
        <v>0</v>
      </c>
      <c r="K37" s="3"/>
      <c r="L37" s="3"/>
      <c r="M37" s="3"/>
      <c r="N37" s="3">
        <v>696</v>
      </c>
      <c r="O37" s="3">
        <v>4076</v>
      </c>
      <c r="P37" s="3">
        <v>32513</v>
      </c>
      <c r="Q37" s="3"/>
      <c r="R37" s="30">
        <f t="shared" si="6"/>
        <v>72845</v>
      </c>
      <c r="S37" s="12"/>
      <c r="T37" s="12">
        <v>0</v>
      </c>
      <c r="U37" s="12">
        <v>4521</v>
      </c>
      <c r="V37" s="12">
        <v>1097</v>
      </c>
      <c r="W37" s="12">
        <v>48968</v>
      </c>
      <c r="X37" s="12">
        <v>2139</v>
      </c>
      <c r="Y37" s="12">
        <v>17030</v>
      </c>
      <c r="Z37" s="12"/>
      <c r="AA37" s="12">
        <v>52</v>
      </c>
      <c r="AB37" s="13">
        <f t="shared" si="1"/>
        <v>73807</v>
      </c>
      <c r="AC37" s="14">
        <f t="shared" si="2"/>
        <v>-962</v>
      </c>
      <c r="AD37" s="12"/>
      <c r="AE37" s="12">
        <v>464567</v>
      </c>
      <c r="AF37" s="12"/>
      <c r="AG37" s="12"/>
      <c r="AH37" s="30">
        <f t="shared" si="3"/>
        <v>464567</v>
      </c>
      <c r="AI37" s="12">
        <v>2682</v>
      </c>
      <c r="AJ37" s="30">
        <f t="shared" si="4"/>
        <v>461885</v>
      </c>
    </row>
    <row r="38" spans="1:36" ht="17.850000000000001" customHeight="1" x14ac:dyDescent="0.25">
      <c r="A38" s="5">
        <f t="shared" si="5"/>
        <v>35</v>
      </c>
      <c r="B38" s="5" t="s">
        <v>42</v>
      </c>
      <c r="C38" s="5">
        <v>9564</v>
      </c>
      <c r="D38" s="6" t="s">
        <v>125</v>
      </c>
      <c r="E38" s="6"/>
      <c r="F38" s="5" t="s">
        <v>54</v>
      </c>
      <c r="G38" s="3">
        <v>29068</v>
      </c>
      <c r="H38" s="3">
        <v>2730</v>
      </c>
      <c r="I38" s="3"/>
      <c r="J38" s="3">
        <v>11040</v>
      </c>
      <c r="K38" s="3"/>
      <c r="L38" s="3"/>
      <c r="M38" s="3"/>
      <c r="N38" s="3">
        <v>9360</v>
      </c>
      <c r="O38" s="3">
        <v>15990</v>
      </c>
      <c r="P38" s="3">
        <v>3891</v>
      </c>
      <c r="Q38" s="3"/>
      <c r="R38" s="30">
        <f t="shared" si="6"/>
        <v>72079</v>
      </c>
      <c r="S38" s="12">
        <v>48133</v>
      </c>
      <c r="T38" s="12">
        <v>9019</v>
      </c>
      <c r="U38" s="12">
        <v>158</v>
      </c>
      <c r="V38" s="12">
        <v>9506</v>
      </c>
      <c r="W38" s="12">
        <v>57702</v>
      </c>
      <c r="X38" s="12">
        <v>15173</v>
      </c>
      <c r="Y38" s="12">
        <v>2748</v>
      </c>
      <c r="Z38" s="12">
        <v>1284</v>
      </c>
      <c r="AA38" s="12"/>
      <c r="AB38" s="13">
        <f t="shared" si="1"/>
        <v>143723</v>
      </c>
      <c r="AC38" s="14">
        <f t="shared" si="2"/>
        <v>-71644</v>
      </c>
      <c r="AD38" s="12">
        <v>800000</v>
      </c>
      <c r="AE38" s="12"/>
      <c r="AF38" s="12">
        <v>644257</v>
      </c>
      <c r="AG38" s="12"/>
      <c r="AH38" s="30">
        <f t="shared" si="3"/>
        <v>1444257</v>
      </c>
      <c r="AI38" s="12"/>
      <c r="AJ38" s="30">
        <f t="shared" si="4"/>
        <v>1444257</v>
      </c>
    </row>
    <row r="39" spans="1:36" ht="17.850000000000001" customHeight="1" x14ac:dyDescent="0.25">
      <c r="A39" s="5">
        <f t="shared" si="5"/>
        <v>36</v>
      </c>
      <c r="B39" s="5" t="s">
        <v>42</v>
      </c>
      <c r="C39" s="5">
        <v>9532</v>
      </c>
      <c r="D39" s="6" t="s">
        <v>126</v>
      </c>
      <c r="E39" s="6"/>
      <c r="F39" s="5" t="s">
        <v>333</v>
      </c>
      <c r="G39" s="3">
        <v>232025</v>
      </c>
      <c r="H39" s="3">
        <v>34597</v>
      </c>
      <c r="I39" s="3">
        <v>150</v>
      </c>
      <c r="J39" s="3">
        <v>0</v>
      </c>
      <c r="K39" s="3">
        <v>1559</v>
      </c>
      <c r="L39" s="3"/>
      <c r="M39" s="3"/>
      <c r="N39" s="3">
        <v>47599</v>
      </c>
      <c r="O39" s="3">
        <v>984</v>
      </c>
      <c r="P39" s="3">
        <v>39600</v>
      </c>
      <c r="Q39" s="3">
        <v>4148</v>
      </c>
      <c r="R39" s="30">
        <f>SUM(G39:Q39)</f>
        <v>360662</v>
      </c>
      <c r="S39" s="12">
        <v>74409</v>
      </c>
      <c r="T39" s="12">
        <v>25280</v>
      </c>
      <c r="U39" s="12">
        <v>2010</v>
      </c>
      <c r="V39" s="12">
        <v>47838</v>
      </c>
      <c r="W39" s="12">
        <v>50584</v>
      </c>
      <c r="X39" s="12">
        <v>35505</v>
      </c>
      <c r="Y39" s="12">
        <v>36697</v>
      </c>
      <c r="Z39" s="12">
        <v>150</v>
      </c>
      <c r="AA39" s="12">
        <v>2570</v>
      </c>
      <c r="AB39" s="13">
        <f>SUM(S39:AA39)</f>
        <v>275043</v>
      </c>
      <c r="AC39" s="14">
        <f t="shared" si="2"/>
        <v>85619</v>
      </c>
      <c r="AD39" s="12">
        <v>1605180</v>
      </c>
      <c r="AE39" s="12">
        <v>30564</v>
      </c>
      <c r="AF39" s="12">
        <v>279580</v>
      </c>
      <c r="AG39" s="12">
        <v>1147</v>
      </c>
      <c r="AH39" s="30">
        <f>SUM(AD39:AG39)</f>
        <v>1916471</v>
      </c>
      <c r="AI39" s="12">
        <v>50851</v>
      </c>
      <c r="AJ39" s="30">
        <f>+AH39-AI39</f>
        <v>1865620</v>
      </c>
    </row>
    <row r="40" spans="1:36" ht="17.850000000000001" customHeight="1" x14ac:dyDescent="0.25">
      <c r="A40" s="5">
        <f>A39+1</f>
        <v>37</v>
      </c>
      <c r="B40" s="5" t="s">
        <v>42</v>
      </c>
      <c r="C40" s="5">
        <v>15065</v>
      </c>
      <c r="D40" s="6" t="s">
        <v>127</v>
      </c>
      <c r="E40" s="6"/>
      <c r="F40" s="5" t="s">
        <v>54</v>
      </c>
      <c r="G40" s="3">
        <v>46720</v>
      </c>
      <c r="H40" s="3"/>
      <c r="I40" s="3">
        <v>0</v>
      </c>
      <c r="J40" s="3">
        <v>0</v>
      </c>
      <c r="K40" s="3"/>
      <c r="L40" s="3">
        <v>0</v>
      </c>
      <c r="M40" s="3"/>
      <c r="N40" s="3">
        <v>23150</v>
      </c>
      <c r="O40" s="3"/>
      <c r="P40" s="3"/>
      <c r="Q40" s="3">
        <v>0</v>
      </c>
      <c r="R40" s="30">
        <f t="shared" si="6"/>
        <v>69870</v>
      </c>
      <c r="S40" s="12"/>
      <c r="T40" s="12"/>
      <c r="U40" s="12">
        <v>0</v>
      </c>
      <c r="V40" s="12"/>
      <c r="W40" s="12">
        <v>4437</v>
      </c>
      <c r="X40" s="12">
        <v>14573</v>
      </c>
      <c r="Y40" s="12">
        <v>2898</v>
      </c>
      <c r="Z40" s="12">
        <v>0</v>
      </c>
      <c r="AA40" s="12"/>
      <c r="AB40" s="13">
        <f t="shared" si="1"/>
        <v>21908</v>
      </c>
      <c r="AC40" s="14">
        <f t="shared" si="2"/>
        <v>47962</v>
      </c>
      <c r="AD40" s="12">
        <v>1720000</v>
      </c>
      <c r="AE40" s="12">
        <v>6238</v>
      </c>
      <c r="AF40" s="12">
        <v>72468</v>
      </c>
      <c r="AG40" s="12">
        <v>0</v>
      </c>
      <c r="AH40" s="30">
        <f t="shared" si="3"/>
        <v>1798706</v>
      </c>
      <c r="AI40" s="12">
        <v>2000</v>
      </c>
      <c r="AJ40" s="30">
        <f t="shared" si="4"/>
        <v>1796706</v>
      </c>
    </row>
    <row r="41" spans="1:36" ht="17.850000000000001" customHeight="1" x14ac:dyDescent="0.25">
      <c r="A41" s="5">
        <f t="shared" si="5"/>
        <v>38</v>
      </c>
      <c r="B41" s="5" t="s">
        <v>42</v>
      </c>
      <c r="C41" s="5">
        <v>9627</v>
      </c>
      <c r="D41" s="6" t="s">
        <v>128</v>
      </c>
      <c r="E41" s="6"/>
      <c r="F41" s="5" t="s">
        <v>54</v>
      </c>
      <c r="G41" s="3">
        <v>42171</v>
      </c>
      <c r="H41" s="3"/>
      <c r="I41" s="3"/>
      <c r="J41" s="3">
        <v>0</v>
      </c>
      <c r="K41" s="3">
        <v>8400</v>
      </c>
      <c r="L41" s="3">
        <v>2056</v>
      </c>
      <c r="M41" s="3"/>
      <c r="N41" s="3">
        <v>1470</v>
      </c>
      <c r="O41" s="3">
        <v>2987</v>
      </c>
      <c r="P41" s="3">
        <v>5566</v>
      </c>
      <c r="Q41" s="3"/>
      <c r="R41" s="30">
        <f t="shared" si="6"/>
        <v>62650</v>
      </c>
      <c r="S41" s="12">
        <v>33007</v>
      </c>
      <c r="T41" s="12">
        <v>13000</v>
      </c>
      <c r="U41" s="12"/>
      <c r="V41" s="12"/>
      <c r="W41" s="12">
        <v>6364</v>
      </c>
      <c r="X41" s="12">
        <v>7345</v>
      </c>
      <c r="Y41" s="12">
        <v>306</v>
      </c>
      <c r="Z41" s="12">
        <v>1248</v>
      </c>
      <c r="AA41" s="12"/>
      <c r="AB41" s="13">
        <f t="shared" si="1"/>
        <v>61270</v>
      </c>
      <c r="AC41" s="14">
        <f t="shared" si="2"/>
        <v>1380</v>
      </c>
      <c r="AD41" s="12">
        <v>840000</v>
      </c>
      <c r="AE41" s="12"/>
      <c r="AF41" s="12">
        <v>327740</v>
      </c>
      <c r="AG41" s="12"/>
      <c r="AH41" s="30">
        <f t="shared" si="3"/>
        <v>1167740</v>
      </c>
      <c r="AI41" s="12"/>
      <c r="AJ41" s="30">
        <f t="shared" si="4"/>
        <v>1167740</v>
      </c>
    </row>
    <row r="42" spans="1:36" ht="17.850000000000001" customHeight="1" x14ac:dyDescent="0.25">
      <c r="A42" s="5">
        <f t="shared" si="5"/>
        <v>39</v>
      </c>
      <c r="B42" s="5" t="s">
        <v>42</v>
      </c>
      <c r="C42" s="5">
        <v>9629</v>
      </c>
      <c r="D42" s="6" t="s">
        <v>129</v>
      </c>
      <c r="E42" s="6"/>
      <c r="F42" s="5" t="s">
        <v>54</v>
      </c>
      <c r="G42" s="3">
        <v>82317</v>
      </c>
      <c r="H42" s="3">
        <v>3470</v>
      </c>
      <c r="I42" s="3">
        <v>5000</v>
      </c>
      <c r="J42" s="3">
        <v>0</v>
      </c>
      <c r="K42" s="3">
        <v>1700</v>
      </c>
      <c r="L42" s="3"/>
      <c r="M42" s="3"/>
      <c r="N42" s="3">
        <v>5300</v>
      </c>
      <c r="O42" s="3">
        <v>10318</v>
      </c>
      <c r="P42" s="3">
        <v>2562</v>
      </c>
      <c r="Q42" s="3">
        <v>3854</v>
      </c>
      <c r="R42" s="30">
        <f t="shared" si="6"/>
        <v>114521</v>
      </c>
      <c r="S42" s="12">
        <v>64187</v>
      </c>
      <c r="T42" s="12">
        <v>41103</v>
      </c>
      <c r="U42" s="12">
        <v>4634</v>
      </c>
      <c r="V42" s="12">
        <v>13887</v>
      </c>
      <c r="W42" s="12">
        <v>19706</v>
      </c>
      <c r="X42" s="12">
        <v>7268</v>
      </c>
      <c r="Y42" s="12">
        <v>40</v>
      </c>
      <c r="Z42" s="12">
        <v>8815</v>
      </c>
      <c r="AA42" s="12">
        <v>1424</v>
      </c>
      <c r="AB42" s="13">
        <f t="shared" si="1"/>
        <v>161064</v>
      </c>
      <c r="AC42" s="14">
        <f t="shared" si="2"/>
        <v>-46543</v>
      </c>
      <c r="AD42" s="12">
        <v>1840000</v>
      </c>
      <c r="AE42" s="12">
        <v>3102</v>
      </c>
      <c r="AF42" s="12">
        <v>651943</v>
      </c>
      <c r="AG42" s="12">
        <v>7806</v>
      </c>
      <c r="AH42" s="30">
        <f t="shared" si="3"/>
        <v>2502851</v>
      </c>
      <c r="AI42" s="12">
        <v>10245</v>
      </c>
      <c r="AJ42" s="30">
        <f t="shared" si="4"/>
        <v>2492606</v>
      </c>
    </row>
    <row r="43" spans="1:36" ht="17.850000000000001" customHeight="1" x14ac:dyDescent="0.25">
      <c r="A43" s="5">
        <f t="shared" si="5"/>
        <v>40</v>
      </c>
      <c r="B43" s="5" t="s">
        <v>42</v>
      </c>
      <c r="C43" s="5">
        <v>9554</v>
      </c>
      <c r="D43" s="6" t="s">
        <v>130</v>
      </c>
      <c r="E43" s="6"/>
      <c r="F43" s="5" t="s">
        <v>333</v>
      </c>
      <c r="G43" s="3">
        <v>211277</v>
      </c>
      <c r="H43" s="3">
        <v>2350</v>
      </c>
      <c r="I43" s="3">
        <v>20698</v>
      </c>
      <c r="J43" s="3"/>
      <c r="K43" s="3">
        <v>65877</v>
      </c>
      <c r="L43" s="3">
        <v>0</v>
      </c>
      <c r="M43" s="3"/>
      <c r="N43" s="3">
        <v>46960</v>
      </c>
      <c r="O43" s="3">
        <v>2396</v>
      </c>
      <c r="P43" s="3">
        <v>26358</v>
      </c>
      <c r="Q43" s="3">
        <v>2122</v>
      </c>
      <c r="R43" s="30">
        <f t="shared" si="6"/>
        <v>378038</v>
      </c>
      <c r="S43" s="12">
        <v>65738</v>
      </c>
      <c r="T43" s="12">
        <v>26280</v>
      </c>
      <c r="U43" s="12">
        <v>398</v>
      </c>
      <c r="V43" s="12">
        <v>133058</v>
      </c>
      <c r="W43" s="12">
        <v>38938</v>
      </c>
      <c r="X43" s="12">
        <v>40541</v>
      </c>
      <c r="Y43" s="12">
        <v>56604</v>
      </c>
      <c r="Z43" s="12">
        <v>12103</v>
      </c>
      <c r="AA43" s="12">
        <v>1618</v>
      </c>
      <c r="AB43" s="13">
        <f t="shared" si="1"/>
        <v>375278</v>
      </c>
      <c r="AC43" s="14">
        <f t="shared" si="2"/>
        <v>2760</v>
      </c>
      <c r="AD43" s="12">
        <v>4350000</v>
      </c>
      <c r="AE43" s="12">
        <v>94120</v>
      </c>
      <c r="AF43" s="12">
        <v>170508</v>
      </c>
      <c r="AG43" s="12">
        <v>3206</v>
      </c>
      <c r="AH43" s="30">
        <f t="shared" si="3"/>
        <v>4617834</v>
      </c>
      <c r="AI43" s="12">
        <v>37437</v>
      </c>
      <c r="AJ43" s="30">
        <f t="shared" si="4"/>
        <v>4580397</v>
      </c>
    </row>
    <row r="44" spans="1:36" ht="17.850000000000001" customHeight="1" x14ac:dyDescent="0.25">
      <c r="A44" s="5">
        <f t="shared" si="5"/>
        <v>41</v>
      </c>
      <c r="B44" s="5" t="s">
        <v>42</v>
      </c>
      <c r="C44" s="5">
        <v>9568</v>
      </c>
      <c r="D44" s="6" t="s">
        <v>131</v>
      </c>
      <c r="E44" s="6"/>
      <c r="F44" s="5" t="s">
        <v>54</v>
      </c>
      <c r="G44" s="3">
        <v>151634</v>
      </c>
      <c r="H44" s="3">
        <v>0</v>
      </c>
      <c r="I44" s="3">
        <v>0</v>
      </c>
      <c r="J44" s="3">
        <v>0</v>
      </c>
      <c r="K44" s="3">
        <v>7030</v>
      </c>
      <c r="L44" s="3"/>
      <c r="M44" s="3"/>
      <c r="N44" s="3">
        <v>17680</v>
      </c>
      <c r="O44" s="3"/>
      <c r="P44" s="3">
        <v>4187</v>
      </c>
      <c r="Q44" s="3">
        <v>28</v>
      </c>
      <c r="R44" s="30">
        <f t="shared" si="6"/>
        <v>180559</v>
      </c>
      <c r="S44" s="12">
        <v>85197</v>
      </c>
      <c r="T44" s="12">
        <v>0</v>
      </c>
      <c r="U44" s="12">
        <v>35</v>
      </c>
      <c r="V44" s="12">
        <v>19490</v>
      </c>
      <c r="W44" s="12">
        <v>31750</v>
      </c>
      <c r="X44" s="12">
        <v>5690</v>
      </c>
      <c r="Y44" s="12">
        <v>185</v>
      </c>
      <c r="Z44" s="12"/>
      <c r="AA44" s="12">
        <v>11642</v>
      </c>
      <c r="AB44" s="13">
        <f t="shared" si="1"/>
        <v>153989</v>
      </c>
      <c r="AC44" s="14">
        <f t="shared" si="2"/>
        <v>26570</v>
      </c>
      <c r="AD44" s="12">
        <v>0</v>
      </c>
      <c r="AE44" s="12">
        <v>0</v>
      </c>
      <c r="AF44" s="12">
        <v>65404</v>
      </c>
      <c r="AG44" s="12">
        <v>471</v>
      </c>
      <c r="AH44" s="30">
        <f t="shared" si="3"/>
        <v>65875</v>
      </c>
      <c r="AI44" s="12">
        <v>11638</v>
      </c>
      <c r="AJ44" s="30">
        <f t="shared" si="4"/>
        <v>54237</v>
      </c>
    </row>
    <row r="45" spans="1:36" ht="17.850000000000001" customHeight="1" x14ac:dyDescent="0.25">
      <c r="A45" s="5">
        <f t="shared" si="5"/>
        <v>42</v>
      </c>
      <c r="B45" s="5" t="s">
        <v>42</v>
      </c>
      <c r="C45" s="5">
        <v>9569</v>
      </c>
      <c r="D45" s="6" t="s">
        <v>132</v>
      </c>
      <c r="E45" s="6"/>
      <c r="F45" s="5" t="s">
        <v>54</v>
      </c>
      <c r="G45" s="3">
        <v>97640</v>
      </c>
      <c r="H45" s="3"/>
      <c r="I45" s="3"/>
      <c r="J45" s="3">
        <v>0</v>
      </c>
      <c r="K45" s="3">
        <v>4500</v>
      </c>
      <c r="L45" s="3">
        <v>0</v>
      </c>
      <c r="M45" s="3"/>
      <c r="N45" s="3">
        <v>21003</v>
      </c>
      <c r="O45" s="3">
        <v>1134</v>
      </c>
      <c r="P45" s="3">
        <v>3378</v>
      </c>
      <c r="Q45" s="3">
        <v>519</v>
      </c>
      <c r="R45" s="30">
        <f t="shared" si="6"/>
        <v>128174</v>
      </c>
      <c r="S45" s="12">
        <v>48479</v>
      </c>
      <c r="T45" s="12">
        <v>20776</v>
      </c>
      <c r="U45" s="12"/>
      <c r="V45" s="12">
        <v>27764</v>
      </c>
      <c r="W45" s="12">
        <v>20286</v>
      </c>
      <c r="X45" s="12">
        <v>6177</v>
      </c>
      <c r="Y45" s="12"/>
      <c r="Z45" s="12"/>
      <c r="AA45" s="12">
        <v>15005</v>
      </c>
      <c r="AB45" s="13">
        <f t="shared" si="1"/>
        <v>138487</v>
      </c>
      <c r="AC45" s="14">
        <f t="shared" si="2"/>
        <v>-10313</v>
      </c>
      <c r="AD45" s="12">
        <v>815002</v>
      </c>
      <c r="AE45" s="12">
        <v>2116</v>
      </c>
      <c r="AF45" s="12">
        <v>131726</v>
      </c>
      <c r="AG45" s="12"/>
      <c r="AH45" s="30">
        <f t="shared" si="3"/>
        <v>948844</v>
      </c>
      <c r="AI45" s="12">
        <v>29626</v>
      </c>
      <c r="AJ45" s="30">
        <f t="shared" si="4"/>
        <v>919218</v>
      </c>
    </row>
    <row r="46" spans="1:36" ht="17.850000000000001" customHeight="1" x14ac:dyDescent="0.25">
      <c r="A46" s="5">
        <f t="shared" si="5"/>
        <v>43</v>
      </c>
      <c r="B46" s="5" t="s">
        <v>42</v>
      </c>
      <c r="C46" s="5">
        <v>14406</v>
      </c>
      <c r="D46" s="6" t="s">
        <v>133</v>
      </c>
      <c r="E46" s="6"/>
      <c r="F46" s="5" t="s">
        <v>54</v>
      </c>
      <c r="G46" s="3">
        <v>104411</v>
      </c>
      <c r="H46" s="3"/>
      <c r="I46" s="3">
        <v>3534</v>
      </c>
      <c r="J46" s="3">
        <v>160192</v>
      </c>
      <c r="K46" s="3"/>
      <c r="L46" s="3">
        <v>0</v>
      </c>
      <c r="M46" s="3"/>
      <c r="N46" s="3"/>
      <c r="O46" s="3"/>
      <c r="P46" s="3"/>
      <c r="Q46" s="3"/>
      <c r="R46" s="30">
        <f t="shared" si="6"/>
        <v>268137</v>
      </c>
      <c r="S46" s="12">
        <v>57705</v>
      </c>
      <c r="T46" s="12"/>
      <c r="U46" s="12"/>
      <c r="V46" s="12">
        <v>11691</v>
      </c>
      <c r="W46" s="12">
        <v>7152</v>
      </c>
      <c r="X46" s="12">
        <v>7615</v>
      </c>
      <c r="Y46" s="12">
        <v>19164</v>
      </c>
      <c r="Z46" s="12"/>
      <c r="AA46" s="12"/>
      <c r="AB46" s="13">
        <f t="shared" si="1"/>
        <v>103327</v>
      </c>
      <c r="AC46" s="14">
        <f t="shared" si="2"/>
        <v>164810</v>
      </c>
      <c r="AD46" s="12">
        <v>1699871</v>
      </c>
      <c r="AE46" s="12">
        <v>36367</v>
      </c>
      <c r="AF46" s="12">
        <v>18826</v>
      </c>
      <c r="AG46" s="12">
        <v>21157</v>
      </c>
      <c r="AH46" s="30">
        <f t="shared" si="3"/>
        <v>1776221</v>
      </c>
      <c r="AI46" s="12">
        <v>61675</v>
      </c>
      <c r="AJ46" s="30">
        <f t="shared" si="4"/>
        <v>1714546</v>
      </c>
    </row>
    <row r="47" spans="1:36" ht="17.850000000000001" customHeight="1" x14ac:dyDescent="0.25">
      <c r="A47" s="5">
        <f t="shared" si="5"/>
        <v>44</v>
      </c>
      <c r="B47" s="5" t="s">
        <v>42</v>
      </c>
      <c r="C47" s="5">
        <v>9632</v>
      </c>
      <c r="D47" s="6" t="s">
        <v>134</v>
      </c>
      <c r="E47" s="6"/>
      <c r="F47" s="5" t="s">
        <v>54</v>
      </c>
      <c r="G47" s="3">
        <v>95493</v>
      </c>
      <c r="H47" s="3">
        <v>1463</v>
      </c>
      <c r="I47" s="3">
        <v>0</v>
      </c>
      <c r="J47" s="3">
        <v>1660</v>
      </c>
      <c r="K47" s="3">
        <v>30589</v>
      </c>
      <c r="L47" s="3">
        <v>16000</v>
      </c>
      <c r="M47" s="3"/>
      <c r="N47" s="3"/>
      <c r="O47" s="3">
        <v>9067</v>
      </c>
      <c r="P47" s="3">
        <v>247116</v>
      </c>
      <c r="Q47" s="3">
        <v>611</v>
      </c>
      <c r="R47" s="30">
        <f t="shared" si="6"/>
        <v>401999</v>
      </c>
      <c r="S47" s="12">
        <v>36239</v>
      </c>
      <c r="T47" s="12">
        <v>23204</v>
      </c>
      <c r="U47" s="12">
        <v>12869</v>
      </c>
      <c r="V47" s="12">
        <v>155841</v>
      </c>
      <c r="W47" s="12">
        <v>182889</v>
      </c>
      <c r="X47" s="12">
        <v>52654</v>
      </c>
      <c r="Y47" s="12">
        <v>1000</v>
      </c>
      <c r="Z47" s="12">
        <v>0</v>
      </c>
      <c r="AA47" s="12">
        <v>27694</v>
      </c>
      <c r="AB47" s="13">
        <f t="shared" si="1"/>
        <v>492390</v>
      </c>
      <c r="AC47" s="14">
        <f t="shared" si="2"/>
        <v>-90391</v>
      </c>
      <c r="AD47" s="12">
        <v>14373664</v>
      </c>
      <c r="AE47" s="12">
        <v>83180</v>
      </c>
      <c r="AF47" s="12">
        <v>669488</v>
      </c>
      <c r="AG47" s="12">
        <v>67804</v>
      </c>
      <c r="AH47" s="30">
        <f t="shared" si="3"/>
        <v>15194136</v>
      </c>
      <c r="AI47" s="12">
        <v>45796</v>
      </c>
      <c r="AJ47" s="30">
        <f t="shared" si="4"/>
        <v>15148340</v>
      </c>
    </row>
    <row r="48" spans="1:36" ht="17.850000000000001" customHeight="1" x14ac:dyDescent="0.25">
      <c r="A48" s="5">
        <f t="shared" si="5"/>
        <v>45</v>
      </c>
      <c r="B48" s="5" t="s">
        <v>42</v>
      </c>
      <c r="C48" s="5">
        <v>9633</v>
      </c>
      <c r="D48" s="6" t="s">
        <v>135</v>
      </c>
      <c r="E48" s="6"/>
      <c r="F48" s="5" t="s">
        <v>333</v>
      </c>
      <c r="G48" s="3">
        <v>181908</v>
      </c>
      <c r="H48" s="3">
        <v>21576</v>
      </c>
      <c r="I48" s="3">
        <v>15916</v>
      </c>
      <c r="J48" s="3">
        <v>16193</v>
      </c>
      <c r="K48" s="3"/>
      <c r="L48" s="3">
        <v>10000</v>
      </c>
      <c r="M48" s="3"/>
      <c r="N48" s="3">
        <v>305564</v>
      </c>
      <c r="O48" s="3">
        <v>779247</v>
      </c>
      <c r="P48" s="3">
        <v>4103</v>
      </c>
      <c r="Q48" s="3"/>
      <c r="R48" s="30">
        <f t="shared" si="6"/>
        <v>1334507</v>
      </c>
      <c r="S48" s="12">
        <v>77664</v>
      </c>
      <c r="T48" s="12">
        <v>42900</v>
      </c>
      <c r="U48" s="12">
        <v>1365</v>
      </c>
      <c r="V48" s="12">
        <v>250221</v>
      </c>
      <c r="W48" s="12">
        <v>340543</v>
      </c>
      <c r="X48" s="12">
        <v>304120</v>
      </c>
      <c r="Y48" s="12">
        <v>36756</v>
      </c>
      <c r="Z48" s="12">
        <v>22290</v>
      </c>
      <c r="AA48" s="12">
        <v>28723</v>
      </c>
      <c r="AB48" s="13">
        <f t="shared" si="1"/>
        <v>1104582</v>
      </c>
      <c r="AC48" s="14">
        <f t="shared" si="2"/>
        <v>229925</v>
      </c>
      <c r="AD48" s="12">
        <v>16100000</v>
      </c>
      <c r="AE48" s="12">
        <v>6996</v>
      </c>
      <c r="AF48" s="12">
        <v>12475084</v>
      </c>
      <c r="AG48" s="12">
        <v>37273</v>
      </c>
      <c r="AH48" s="30">
        <f t="shared" si="3"/>
        <v>28619353</v>
      </c>
      <c r="AI48" s="12">
        <v>107019</v>
      </c>
      <c r="AJ48" s="30">
        <f t="shared" si="4"/>
        <v>28512334</v>
      </c>
    </row>
    <row r="49" spans="1:36" ht="17.850000000000001" customHeight="1" x14ac:dyDescent="0.25">
      <c r="A49" s="5">
        <f t="shared" si="5"/>
        <v>46</v>
      </c>
      <c r="B49" s="5" t="s">
        <v>42</v>
      </c>
      <c r="C49" s="5">
        <v>9570</v>
      </c>
      <c r="D49" s="6" t="s">
        <v>136</v>
      </c>
      <c r="E49" s="6"/>
      <c r="F49" s="5" t="s">
        <v>333</v>
      </c>
      <c r="G49" s="3">
        <v>59172</v>
      </c>
      <c r="H49" s="3">
        <v>7539</v>
      </c>
      <c r="I49" s="3"/>
      <c r="J49" s="3">
        <v>0</v>
      </c>
      <c r="K49" s="3">
        <v>49500</v>
      </c>
      <c r="L49" s="3"/>
      <c r="M49" s="3"/>
      <c r="N49" s="3">
        <v>145697</v>
      </c>
      <c r="O49" s="3">
        <v>8234</v>
      </c>
      <c r="P49" s="3">
        <v>7413</v>
      </c>
      <c r="Q49" s="3"/>
      <c r="R49" s="30">
        <f>SUM(G49:Q49)</f>
        <v>277555</v>
      </c>
      <c r="S49" s="12">
        <v>45910</v>
      </c>
      <c r="T49" s="12"/>
      <c r="U49" s="12"/>
      <c r="V49" s="12">
        <v>63852</v>
      </c>
      <c r="W49" s="12">
        <v>113499</v>
      </c>
      <c r="X49" s="12">
        <v>17698</v>
      </c>
      <c r="Y49" s="12">
        <v>27820</v>
      </c>
      <c r="Z49" s="12"/>
      <c r="AA49" s="12">
        <v>10405</v>
      </c>
      <c r="AB49" s="13">
        <f>SUM(S49:AA49)</f>
        <v>279184</v>
      </c>
      <c r="AC49" s="14">
        <f t="shared" si="2"/>
        <v>-1629</v>
      </c>
      <c r="AD49" s="12">
        <v>5900576</v>
      </c>
      <c r="AE49" s="12">
        <v>267306</v>
      </c>
      <c r="AF49" s="12">
        <v>3342558</v>
      </c>
      <c r="AG49" s="12">
        <v>6448</v>
      </c>
      <c r="AH49" s="30">
        <f>SUM(AD49:AG49)</f>
        <v>9516888</v>
      </c>
      <c r="AI49" s="12">
        <v>9549</v>
      </c>
      <c r="AJ49" s="30">
        <f>+AH49-AI49</f>
        <v>9507339</v>
      </c>
    </row>
    <row r="50" spans="1:36" s="40" customFormat="1" ht="15.75" x14ac:dyDescent="0.25">
      <c r="A50" s="36"/>
      <c r="B50" s="36"/>
      <c r="C50" s="37"/>
      <c r="D50" s="38" t="s">
        <v>326</v>
      </c>
      <c r="E50" s="38"/>
      <c r="F50" s="36"/>
      <c r="G50" s="39">
        <f>SUBTOTAL(109,G4:G49)</f>
        <v>4889509</v>
      </c>
      <c r="H50" s="39">
        <f t="shared" ref="H50:Q50" si="8">SUBTOTAL(109,H4:H49)</f>
        <v>120423</v>
      </c>
      <c r="I50" s="39">
        <f t="shared" si="8"/>
        <v>469460</v>
      </c>
      <c r="J50" s="39">
        <f t="shared" si="8"/>
        <v>343452</v>
      </c>
      <c r="K50" s="39">
        <f t="shared" si="8"/>
        <v>616819</v>
      </c>
      <c r="L50" s="39">
        <f t="shared" si="8"/>
        <v>300878</v>
      </c>
      <c r="M50" s="39">
        <f t="shared" si="8"/>
        <v>0</v>
      </c>
      <c r="N50" s="39">
        <f t="shared" si="8"/>
        <v>1536233</v>
      </c>
      <c r="O50" s="39">
        <f t="shared" si="8"/>
        <v>1170889</v>
      </c>
      <c r="P50" s="39">
        <f t="shared" si="8"/>
        <v>760517</v>
      </c>
      <c r="Q50" s="39">
        <f t="shared" si="8"/>
        <v>87122</v>
      </c>
      <c r="R50" s="44">
        <f>SUBTOTAL(109,R4:R49)</f>
        <v>10295302</v>
      </c>
      <c r="S50" s="39">
        <f>SUBTOTAL(109,S4:S49)</f>
        <v>2061027</v>
      </c>
      <c r="T50" s="39">
        <f t="shared" ref="T50:AA50" si="9">SUBTOTAL(109,T4:T49)</f>
        <v>509466</v>
      </c>
      <c r="U50" s="39">
        <f t="shared" si="9"/>
        <v>188327</v>
      </c>
      <c r="V50" s="39">
        <f t="shared" si="9"/>
        <v>1808820</v>
      </c>
      <c r="W50" s="39">
        <f t="shared" si="9"/>
        <v>2296462</v>
      </c>
      <c r="X50" s="39">
        <f t="shared" si="9"/>
        <v>1360809</v>
      </c>
      <c r="Y50" s="39">
        <f t="shared" si="9"/>
        <v>572727</v>
      </c>
      <c r="Z50" s="39">
        <f t="shared" si="9"/>
        <v>216396</v>
      </c>
      <c r="AA50" s="39">
        <f t="shared" si="9"/>
        <v>371448</v>
      </c>
      <c r="AB50" s="50">
        <f>SUBTOTAL(109,AB4:AB49)</f>
        <v>9385482</v>
      </c>
      <c r="AC50" s="50">
        <f>SUBTOTAL(109,AC4:AC49)</f>
        <v>909820</v>
      </c>
      <c r="AD50" s="39">
        <f>SUBTOTAL(109,AD4:AD49)</f>
        <v>137184677</v>
      </c>
      <c r="AE50" s="39">
        <f t="shared" ref="AE50:AG50" si="10">SUBTOTAL(109,AE4:AE49)</f>
        <v>3754543</v>
      </c>
      <c r="AF50" s="39">
        <f t="shared" si="10"/>
        <v>33654509</v>
      </c>
      <c r="AG50" s="39">
        <f t="shared" si="10"/>
        <v>253911</v>
      </c>
      <c r="AH50" s="44">
        <f>SUBTOTAL(109,AH4:AH49)</f>
        <v>174847640</v>
      </c>
      <c r="AI50" s="39">
        <f>SUBTOTAL(109,AI4:AI49)</f>
        <v>1028847</v>
      </c>
      <c r="AJ50" s="44">
        <f>SUBTOTAL(109,AJ4:AJ49)</f>
        <v>173818793</v>
      </c>
    </row>
    <row r="51" spans="1:36" s="40" customFormat="1" ht="15.75" x14ac:dyDescent="0.25">
      <c r="A51" s="41"/>
      <c r="B51" s="41"/>
      <c r="C51" s="42"/>
      <c r="D51" s="38" t="s">
        <v>87</v>
      </c>
      <c r="E51" s="43"/>
      <c r="F51" s="41"/>
      <c r="G51" s="39">
        <v>4919114</v>
      </c>
      <c r="H51" s="39">
        <v>65886</v>
      </c>
      <c r="I51" s="39">
        <v>226419</v>
      </c>
      <c r="J51" s="45">
        <v>773531</v>
      </c>
      <c r="K51" s="39">
        <v>797418</v>
      </c>
      <c r="L51" s="39">
        <v>239353</v>
      </c>
      <c r="M51" s="39">
        <v>0</v>
      </c>
      <c r="N51" s="39">
        <v>1380522</v>
      </c>
      <c r="O51" s="39">
        <v>763546</v>
      </c>
      <c r="P51" s="39">
        <v>618828</v>
      </c>
      <c r="Q51" s="39">
        <v>78998</v>
      </c>
      <c r="R51" s="44">
        <v>9863615</v>
      </c>
      <c r="S51" s="46">
        <v>2206167</v>
      </c>
      <c r="T51" s="39">
        <v>567780</v>
      </c>
      <c r="U51" s="39">
        <v>177180</v>
      </c>
      <c r="V51" s="39">
        <v>1927985</v>
      </c>
      <c r="W51" s="39">
        <v>2600507</v>
      </c>
      <c r="X51" s="39">
        <v>1198416</v>
      </c>
      <c r="Y51" s="39">
        <v>436042</v>
      </c>
      <c r="Z51" s="39">
        <v>235503</v>
      </c>
      <c r="AA51" s="39">
        <v>415832</v>
      </c>
      <c r="AB51" s="50">
        <v>9765412</v>
      </c>
      <c r="AC51" s="50">
        <v>98203</v>
      </c>
      <c r="AD51" s="39">
        <v>119523209</v>
      </c>
      <c r="AE51" s="39">
        <v>5465978</v>
      </c>
      <c r="AF51" s="39">
        <v>34897084</v>
      </c>
      <c r="AG51" s="39">
        <v>325496</v>
      </c>
      <c r="AH51" s="44">
        <v>160211767</v>
      </c>
      <c r="AI51" s="39">
        <v>790884</v>
      </c>
      <c r="AJ51" s="44">
        <v>159420883</v>
      </c>
    </row>
    <row r="52" spans="1:36" s="40" customFormat="1" ht="15.75" x14ac:dyDescent="0.25">
      <c r="A52" s="41"/>
      <c r="B52" s="41"/>
      <c r="C52" s="42"/>
      <c r="D52" s="38" t="s">
        <v>324</v>
      </c>
      <c r="E52" s="43"/>
      <c r="F52" s="41"/>
      <c r="G52" s="47">
        <f>G50/G51</f>
        <v>0.99398163978309917</v>
      </c>
      <c r="H52" s="47">
        <f t="shared" ref="H52:AJ52" si="11">H50/H51</f>
        <v>1.8277479282396867</v>
      </c>
      <c r="I52" s="47">
        <f t="shared" si="11"/>
        <v>2.0734125669665531</v>
      </c>
      <c r="J52" s="47">
        <f t="shared" si="11"/>
        <v>0.44400547618647473</v>
      </c>
      <c r="K52" s="47">
        <f t="shared" si="11"/>
        <v>0.77352028672540629</v>
      </c>
      <c r="L52" s="47">
        <f t="shared" si="11"/>
        <v>1.2570471228687337</v>
      </c>
      <c r="M52" s="47" t="e">
        <f t="shared" si="11"/>
        <v>#DIV/0!</v>
      </c>
      <c r="N52" s="47">
        <f t="shared" si="11"/>
        <v>1.1127913934004674</v>
      </c>
      <c r="O52" s="47">
        <f t="shared" si="11"/>
        <v>1.533488486613773</v>
      </c>
      <c r="P52" s="47">
        <f t="shared" si="11"/>
        <v>1.2289634599597949</v>
      </c>
      <c r="Q52" s="47">
        <f t="shared" si="11"/>
        <v>1.1028380465328236</v>
      </c>
      <c r="R52" s="48">
        <f t="shared" si="11"/>
        <v>1.0437655970959938</v>
      </c>
      <c r="S52" s="47">
        <f t="shared" si="11"/>
        <v>0.93421168932360965</v>
      </c>
      <c r="T52" s="47">
        <f t="shared" si="11"/>
        <v>0.89729472683081479</v>
      </c>
      <c r="U52" s="47">
        <f t="shared" si="11"/>
        <v>1.0629134213793883</v>
      </c>
      <c r="V52" s="47">
        <f t="shared" si="11"/>
        <v>0.93819194651410664</v>
      </c>
      <c r="W52" s="47">
        <f t="shared" si="11"/>
        <v>0.88308241431382417</v>
      </c>
      <c r="X52" s="47">
        <f t="shared" si="11"/>
        <v>1.1355063684062963</v>
      </c>
      <c r="Y52" s="47">
        <f t="shared" si="11"/>
        <v>1.3134675100105035</v>
      </c>
      <c r="Z52" s="47">
        <f t="shared" si="11"/>
        <v>0.91886727557610726</v>
      </c>
      <c r="AA52" s="47">
        <f t="shared" si="11"/>
        <v>0.89326458762192429</v>
      </c>
      <c r="AB52" s="51">
        <f t="shared" si="11"/>
        <v>0.96109431942041978</v>
      </c>
      <c r="AC52" s="51">
        <f t="shared" si="11"/>
        <v>9.2646864148753085</v>
      </c>
      <c r="AD52" s="47">
        <f t="shared" si="11"/>
        <v>1.1477660125407108</v>
      </c>
      <c r="AE52" s="47">
        <f t="shared" si="11"/>
        <v>0.68689317812841544</v>
      </c>
      <c r="AF52" s="47">
        <f t="shared" si="11"/>
        <v>0.96439315674627712</v>
      </c>
      <c r="AG52" s="47">
        <f t="shared" si="11"/>
        <v>0.78007410229311569</v>
      </c>
      <c r="AH52" s="48">
        <f t="shared" si="11"/>
        <v>1.0913532961658179</v>
      </c>
      <c r="AI52" s="47">
        <f t="shared" si="11"/>
        <v>1.300882303852398</v>
      </c>
      <c r="AJ52" s="48">
        <f t="shared" si="11"/>
        <v>1.0903138267023649</v>
      </c>
    </row>
    <row r="53" spans="1:36" ht="17.850000000000001" customHeight="1" x14ac:dyDescent="0.25"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</row>
    <row r="54" spans="1:36" x14ac:dyDescent="0.25">
      <c r="F54">
        <f>COUNTIF(F4:F49,"Y")</f>
        <v>30</v>
      </c>
    </row>
    <row r="56" spans="1:36" x14ac:dyDescent="0.25">
      <c r="H56" s="49"/>
    </row>
    <row r="57" spans="1:36" x14ac:dyDescent="0.25">
      <c r="A57" s="21" t="s">
        <v>88</v>
      </c>
      <c r="B57" s="22"/>
    </row>
    <row r="58" spans="1:36" x14ac:dyDescent="0.25">
      <c r="A58" s="23" t="s">
        <v>89</v>
      </c>
      <c r="B58" s="24">
        <f>COUNT(tblCentral[[#All],[Ref]])</f>
        <v>46</v>
      </c>
    </row>
    <row r="59" spans="1:36" x14ac:dyDescent="0.25">
      <c r="A59" s="25" t="s">
        <v>90</v>
      </c>
      <c r="B59" s="26">
        <f>COUNTIF(tblCentral[[#All],[2023 Statistics Returned (Y/N)]],"Y")</f>
        <v>30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5F02-EA92-4108-840A-52A355534025}">
  <sheetPr>
    <tabColor rgb="FFFF0000"/>
  </sheetPr>
  <dimension ref="A1:AJ39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3" sqref="F3"/>
    </sheetView>
  </sheetViews>
  <sheetFormatPr defaultColWidth="12.42578125" defaultRowHeight="15" x14ac:dyDescent="0.25"/>
  <cols>
    <col min="2" max="2" width="13.5703125" customWidth="1"/>
    <col min="4" max="4" width="54.42578125" bestFit="1" customWidth="1"/>
    <col min="5" max="5" width="17" bestFit="1" customWidth="1"/>
    <col min="6" max="28" width="15.5703125" customWidth="1"/>
    <col min="29" max="29" width="12.5703125" customWidth="1"/>
    <col min="30" max="37" width="15.5703125" customWidth="1"/>
  </cols>
  <sheetData>
    <row r="1" spans="1:36" s="28" customFormat="1" ht="23.25" x14ac:dyDescent="0.35">
      <c r="A1" s="4" t="s">
        <v>328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6" ht="17.850000000000001" customHeight="1" x14ac:dyDescent="0.25"/>
    <row r="3" spans="1:36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</row>
    <row r="4" spans="1:36" ht="17.850000000000001" customHeight="1" x14ac:dyDescent="0.25">
      <c r="A4" s="5">
        <v>1</v>
      </c>
      <c r="B4" s="5" t="s">
        <v>43</v>
      </c>
      <c r="C4" s="5">
        <v>15036</v>
      </c>
      <c r="D4" s="6" t="s">
        <v>137</v>
      </c>
      <c r="E4" s="6"/>
      <c r="F4" s="12" t="s">
        <v>333</v>
      </c>
      <c r="G4" s="12">
        <v>167068</v>
      </c>
      <c r="H4" s="12"/>
      <c r="I4" s="12">
        <v>1076</v>
      </c>
      <c r="J4" s="12">
        <v>63500</v>
      </c>
      <c r="K4" s="12"/>
      <c r="L4" s="12"/>
      <c r="M4" s="12"/>
      <c r="N4" s="12">
        <v>111068</v>
      </c>
      <c r="O4" s="12">
        <v>1929</v>
      </c>
      <c r="P4" s="12">
        <v>6279</v>
      </c>
      <c r="Q4" s="12">
        <v>2023</v>
      </c>
      <c r="R4" s="32">
        <f>SUM(G4:Q4)</f>
        <v>352943</v>
      </c>
      <c r="S4" s="12"/>
      <c r="T4" s="12"/>
      <c r="U4" s="12">
        <v>11012</v>
      </c>
      <c r="V4" s="12">
        <v>55217</v>
      </c>
      <c r="W4" s="12">
        <v>66785</v>
      </c>
      <c r="X4" s="12">
        <v>48664</v>
      </c>
      <c r="Y4" s="12">
        <v>10980</v>
      </c>
      <c r="Z4" s="12">
        <v>1224</v>
      </c>
      <c r="AA4" s="12">
        <v>10331</v>
      </c>
      <c r="AB4" s="13">
        <f>SUM(S4:AA4)</f>
        <v>204213</v>
      </c>
      <c r="AC4" s="14">
        <f t="shared" ref="AC4:AC29" si="0">R4-AB4</f>
        <v>148730</v>
      </c>
      <c r="AD4" s="12">
        <v>7165226</v>
      </c>
      <c r="AE4" s="12">
        <v>17685</v>
      </c>
      <c r="AF4" s="12">
        <v>134436</v>
      </c>
      <c r="AG4" s="12">
        <v>9716</v>
      </c>
      <c r="AH4" s="30">
        <f>SUM(AD4:AG4)</f>
        <v>7327063</v>
      </c>
      <c r="AI4" s="12">
        <v>208253</v>
      </c>
      <c r="AJ4" s="30">
        <f>+AH4-AI4</f>
        <v>7118810</v>
      </c>
    </row>
    <row r="5" spans="1:36" ht="17.850000000000001" customHeight="1" x14ac:dyDescent="0.25">
      <c r="A5" s="5">
        <f t="shared" ref="A5:A29" si="1">A4+1</f>
        <v>2</v>
      </c>
      <c r="B5" s="5" t="s">
        <v>43</v>
      </c>
      <c r="C5" s="5">
        <v>9365</v>
      </c>
      <c r="D5" s="6" t="s">
        <v>138</v>
      </c>
      <c r="E5" s="6"/>
      <c r="F5" s="12" t="s">
        <v>54</v>
      </c>
      <c r="G5" s="12">
        <v>235499</v>
      </c>
      <c r="H5" s="12"/>
      <c r="I5" s="12">
        <v>8755</v>
      </c>
      <c r="J5" s="12"/>
      <c r="K5" s="12">
        <v>19786</v>
      </c>
      <c r="L5" s="12">
        <v>10000</v>
      </c>
      <c r="M5" s="12"/>
      <c r="N5" s="12">
        <v>26551</v>
      </c>
      <c r="O5" s="12">
        <v>5478</v>
      </c>
      <c r="P5" s="12">
        <v>337</v>
      </c>
      <c r="Q5" s="12">
        <v>1798</v>
      </c>
      <c r="R5" s="32">
        <f t="shared" ref="R5:R29" si="2">SUM(G5:Q5)</f>
        <v>308204</v>
      </c>
      <c r="S5" s="12">
        <v>86292</v>
      </c>
      <c r="T5" s="12">
        <v>17013</v>
      </c>
      <c r="U5" s="12">
        <v>18147</v>
      </c>
      <c r="V5" s="12">
        <v>48344</v>
      </c>
      <c r="W5" s="12">
        <v>37581</v>
      </c>
      <c r="X5" s="12">
        <v>10343</v>
      </c>
      <c r="Y5" s="12">
        <v>35829</v>
      </c>
      <c r="Z5" s="12">
        <v>4200</v>
      </c>
      <c r="AA5" s="12">
        <v>4337</v>
      </c>
      <c r="AB5" s="13">
        <f t="shared" ref="AB5:AB29" si="3">SUM(S5:AA5)</f>
        <v>262086</v>
      </c>
      <c r="AC5" s="14">
        <f t="shared" si="0"/>
        <v>46118</v>
      </c>
      <c r="AD5" s="12">
        <v>3022021</v>
      </c>
      <c r="AE5" s="12">
        <v>17533</v>
      </c>
      <c r="AF5" s="12">
        <v>392209</v>
      </c>
      <c r="AG5" s="12">
        <v>1965</v>
      </c>
      <c r="AH5" s="30">
        <f t="shared" ref="AH5:AH29" si="4">SUM(AD5:AG5)</f>
        <v>3433728</v>
      </c>
      <c r="AI5" s="12">
        <v>166395</v>
      </c>
      <c r="AJ5" s="30">
        <f t="shared" ref="AJ5:AJ29" si="5">+AH5-AI5</f>
        <v>3267333</v>
      </c>
    </row>
    <row r="6" spans="1:36" ht="17.850000000000001" customHeight="1" x14ac:dyDescent="0.25">
      <c r="A6" s="5">
        <f t="shared" si="1"/>
        <v>3</v>
      </c>
      <c r="B6" s="5" t="s">
        <v>43</v>
      </c>
      <c r="C6" s="5">
        <v>9367</v>
      </c>
      <c r="D6" s="6" t="s">
        <v>139</v>
      </c>
      <c r="E6" s="6"/>
      <c r="F6" s="12" t="s">
        <v>333</v>
      </c>
      <c r="G6" s="12">
        <v>44577</v>
      </c>
      <c r="H6" s="12">
        <v>0</v>
      </c>
      <c r="I6" s="12"/>
      <c r="J6" s="12"/>
      <c r="K6" s="12"/>
      <c r="L6" s="12"/>
      <c r="M6" s="12"/>
      <c r="N6" s="12">
        <v>38456</v>
      </c>
      <c r="O6" s="12"/>
      <c r="P6" s="12">
        <v>1466</v>
      </c>
      <c r="Q6" s="12">
        <v>9110</v>
      </c>
      <c r="R6" s="32">
        <f t="shared" si="2"/>
        <v>93609</v>
      </c>
      <c r="S6" s="12">
        <v>41639</v>
      </c>
      <c r="T6" s="12">
        <v>11375</v>
      </c>
      <c r="U6" s="12">
        <v>1979</v>
      </c>
      <c r="V6" s="12"/>
      <c r="W6" s="12">
        <v>26098</v>
      </c>
      <c r="X6" s="12">
        <v>11306</v>
      </c>
      <c r="Y6" s="12"/>
      <c r="Z6" s="12">
        <v>775</v>
      </c>
      <c r="AA6" s="12"/>
      <c r="AB6" s="13">
        <f t="shared" si="3"/>
        <v>93172</v>
      </c>
      <c r="AC6" s="14">
        <f t="shared" si="0"/>
        <v>437</v>
      </c>
      <c r="AD6" s="12">
        <v>549000</v>
      </c>
      <c r="AE6" s="12">
        <v>2649</v>
      </c>
      <c r="AF6" s="12">
        <v>75199</v>
      </c>
      <c r="AG6" s="12">
        <v>2135</v>
      </c>
      <c r="AH6" s="30">
        <f t="shared" si="4"/>
        <v>628983</v>
      </c>
      <c r="AI6" s="12">
        <v>26358</v>
      </c>
      <c r="AJ6" s="30">
        <f t="shared" si="5"/>
        <v>602625</v>
      </c>
    </row>
    <row r="7" spans="1:36" ht="17.850000000000001" customHeight="1" x14ac:dyDescent="0.25">
      <c r="A7" s="5">
        <f t="shared" si="1"/>
        <v>4</v>
      </c>
      <c r="B7" s="5" t="s">
        <v>43</v>
      </c>
      <c r="C7" s="5">
        <v>9368</v>
      </c>
      <c r="D7" s="6" t="s">
        <v>140</v>
      </c>
      <c r="E7" s="6"/>
      <c r="F7" s="12" t="s">
        <v>333</v>
      </c>
      <c r="G7" s="12">
        <v>30393</v>
      </c>
      <c r="H7" s="12">
        <v>2400</v>
      </c>
      <c r="I7" s="12"/>
      <c r="J7" s="12">
        <v>0</v>
      </c>
      <c r="K7" s="12"/>
      <c r="L7" s="12"/>
      <c r="M7" s="12"/>
      <c r="N7" s="12">
        <v>43150</v>
      </c>
      <c r="O7" s="12">
        <v>1919</v>
      </c>
      <c r="P7" s="12">
        <v>11361</v>
      </c>
      <c r="Q7" s="12"/>
      <c r="R7" s="32">
        <f t="shared" si="2"/>
        <v>89223</v>
      </c>
      <c r="S7" s="12"/>
      <c r="T7" s="12"/>
      <c r="U7" s="12">
        <v>2937</v>
      </c>
      <c r="V7" s="12">
        <v>16260</v>
      </c>
      <c r="W7" s="12">
        <v>40535</v>
      </c>
      <c r="X7" s="12">
        <v>17006</v>
      </c>
      <c r="Y7" s="12"/>
      <c r="Z7" s="12">
        <v>0</v>
      </c>
      <c r="AA7" s="12">
        <v>0</v>
      </c>
      <c r="AB7" s="13">
        <f t="shared" si="3"/>
        <v>76738</v>
      </c>
      <c r="AC7" s="14">
        <f t="shared" si="0"/>
        <v>12485</v>
      </c>
      <c r="AD7" s="12">
        <v>3695000</v>
      </c>
      <c r="AE7" s="12">
        <v>0</v>
      </c>
      <c r="AF7" s="12">
        <v>68861</v>
      </c>
      <c r="AG7" s="12">
        <v>2590</v>
      </c>
      <c r="AH7" s="30">
        <f t="shared" si="4"/>
        <v>3766451</v>
      </c>
      <c r="AI7" s="12">
        <v>4840</v>
      </c>
      <c r="AJ7" s="30">
        <f t="shared" si="5"/>
        <v>3761611</v>
      </c>
    </row>
    <row r="8" spans="1:36" ht="17.850000000000001" customHeight="1" x14ac:dyDescent="0.25">
      <c r="A8" s="5">
        <f t="shared" si="1"/>
        <v>5</v>
      </c>
      <c r="B8" s="5" t="s">
        <v>43</v>
      </c>
      <c r="C8" s="5">
        <v>9376</v>
      </c>
      <c r="D8" s="6" t="s">
        <v>141</v>
      </c>
      <c r="E8" s="6"/>
      <c r="F8" s="12" t="s">
        <v>54</v>
      </c>
      <c r="G8" s="12">
        <v>31802</v>
      </c>
      <c r="H8" s="12"/>
      <c r="I8" s="12">
        <v>0</v>
      </c>
      <c r="J8" s="12">
        <v>0</v>
      </c>
      <c r="K8" s="12">
        <v>7030</v>
      </c>
      <c r="L8" s="12"/>
      <c r="M8" s="12"/>
      <c r="N8" s="12">
        <v>5797</v>
      </c>
      <c r="O8" s="12"/>
      <c r="P8" s="12"/>
      <c r="Q8" s="12">
        <v>1522</v>
      </c>
      <c r="R8" s="32">
        <f t="shared" si="2"/>
        <v>46151</v>
      </c>
      <c r="S8" s="12">
        <v>0</v>
      </c>
      <c r="T8" s="12">
        <v>0</v>
      </c>
      <c r="U8" s="12">
        <v>2115</v>
      </c>
      <c r="V8" s="12">
        <v>24084</v>
      </c>
      <c r="W8" s="12">
        <v>9400</v>
      </c>
      <c r="X8" s="12">
        <v>5584</v>
      </c>
      <c r="Y8" s="12">
        <v>543</v>
      </c>
      <c r="Z8" s="12"/>
      <c r="AA8" s="12">
        <v>3443</v>
      </c>
      <c r="AB8" s="13">
        <f t="shared" si="3"/>
        <v>45169</v>
      </c>
      <c r="AC8" s="14">
        <f t="shared" si="0"/>
        <v>982</v>
      </c>
      <c r="AD8" s="12">
        <v>1355175</v>
      </c>
      <c r="AE8" s="12"/>
      <c r="AF8" s="12"/>
      <c r="AG8" s="12">
        <v>0</v>
      </c>
      <c r="AH8" s="30">
        <f t="shared" si="4"/>
        <v>1355175</v>
      </c>
      <c r="AI8" s="12">
        <v>-13120</v>
      </c>
      <c r="AJ8" s="30">
        <f t="shared" si="5"/>
        <v>1368295</v>
      </c>
    </row>
    <row r="9" spans="1:36" ht="17.850000000000001" customHeight="1" x14ac:dyDescent="0.25">
      <c r="A9" s="5">
        <f t="shared" si="1"/>
        <v>6</v>
      </c>
      <c r="B9" s="5" t="s">
        <v>43</v>
      </c>
      <c r="C9" s="5">
        <v>9369</v>
      </c>
      <c r="D9" s="6" t="s">
        <v>142</v>
      </c>
      <c r="E9" s="6"/>
      <c r="F9" s="12" t="s">
        <v>333</v>
      </c>
      <c r="G9" s="12">
        <v>270748</v>
      </c>
      <c r="H9" s="12">
        <v>11251</v>
      </c>
      <c r="I9" s="12"/>
      <c r="J9" s="12">
        <v>33888</v>
      </c>
      <c r="K9" s="12">
        <v>23875</v>
      </c>
      <c r="L9" s="12"/>
      <c r="M9" s="12"/>
      <c r="N9" s="12">
        <v>215656</v>
      </c>
      <c r="O9" s="12">
        <v>6378</v>
      </c>
      <c r="P9" s="12">
        <v>5866</v>
      </c>
      <c r="Q9" s="12"/>
      <c r="R9" s="32">
        <f t="shared" si="2"/>
        <v>567662</v>
      </c>
      <c r="S9" s="12">
        <v>104409</v>
      </c>
      <c r="T9" s="12">
        <v>27481</v>
      </c>
      <c r="U9" s="12">
        <v>4492</v>
      </c>
      <c r="V9" s="12">
        <v>155480</v>
      </c>
      <c r="W9" s="12">
        <v>95136</v>
      </c>
      <c r="X9" s="12">
        <v>96460</v>
      </c>
      <c r="Y9" s="12">
        <v>11251</v>
      </c>
      <c r="Z9" s="12"/>
      <c r="AA9" s="12"/>
      <c r="AB9" s="13">
        <f t="shared" si="3"/>
        <v>494709</v>
      </c>
      <c r="AC9" s="14">
        <f t="shared" si="0"/>
        <v>72953</v>
      </c>
      <c r="AD9" s="12">
        <v>6440000</v>
      </c>
      <c r="AE9" s="12">
        <v>668556</v>
      </c>
      <c r="AF9" s="12">
        <v>133663</v>
      </c>
      <c r="AG9" s="12">
        <v>24679</v>
      </c>
      <c r="AH9" s="30">
        <f t="shared" si="4"/>
        <v>7266898</v>
      </c>
      <c r="AI9" s="12">
        <v>101837</v>
      </c>
      <c r="AJ9" s="30">
        <f t="shared" si="5"/>
        <v>7165061</v>
      </c>
    </row>
    <row r="10" spans="1:36" ht="17.850000000000001" customHeight="1" x14ac:dyDescent="0.25">
      <c r="A10" s="5">
        <f t="shared" si="1"/>
        <v>7</v>
      </c>
      <c r="B10" s="5" t="s">
        <v>43</v>
      </c>
      <c r="C10" s="5">
        <v>9393</v>
      </c>
      <c r="D10" s="6" t="s">
        <v>143</v>
      </c>
      <c r="E10" s="6"/>
      <c r="F10" s="12" t="s">
        <v>54</v>
      </c>
      <c r="G10" s="12">
        <v>27934</v>
      </c>
      <c r="H10" s="12">
        <v>35</v>
      </c>
      <c r="I10" s="12">
        <v>0</v>
      </c>
      <c r="J10" s="12"/>
      <c r="K10" s="12">
        <v>0</v>
      </c>
      <c r="L10" s="12">
        <v>0</v>
      </c>
      <c r="M10" s="12"/>
      <c r="N10" s="12">
        <v>9043</v>
      </c>
      <c r="O10" s="12">
        <v>3594</v>
      </c>
      <c r="P10" s="12">
        <v>1807</v>
      </c>
      <c r="Q10" s="12">
        <v>7068</v>
      </c>
      <c r="R10" s="32">
        <f t="shared" si="2"/>
        <v>49481</v>
      </c>
      <c r="S10" s="12"/>
      <c r="T10" s="12">
        <v>0</v>
      </c>
      <c r="U10" s="12"/>
      <c r="V10" s="12"/>
      <c r="W10" s="12">
        <v>11507</v>
      </c>
      <c r="X10" s="12">
        <v>19671</v>
      </c>
      <c r="Y10" s="12">
        <v>1100</v>
      </c>
      <c r="Z10" s="12"/>
      <c r="AA10" s="12">
        <v>11722</v>
      </c>
      <c r="AB10" s="13">
        <f t="shared" si="3"/>
        <v>44000</v>
      </c>
      <c r="AC10" s="14">
        <f t="shared" si="0"/>
        <v>5481</v>
      </c>
      <c r="AD10" s="12">
        <v>1045000</v>
      </c>
      <c r="AE10" s="12">
        <v>217600</v>
      </c>
      <c r="AF10" s="12">
        <v>11007726</v>
      </c>
      <c r="AG10" s="12">
        <v>0</v>
      </c>
      <c r="AH10" s="30">
        <f t="shared" si="4"/>
        <v>12270326</v>
      </c>
      <c r="AI10" s="12">
        <v>0</v>
      </c>
      <c r="AJ10" s="30">
        <f t="shared" si="5"/>
        <v>12270326</v>
      </c>
    </row>
    <row r="11" spans="1:36" ht="17.850000000000001" customHeight="1" x14ac:dyDescent="0.25">
      <c r="A11" s="5">
        <f t="shared" si="1"/>
        <v>8</v>
      </c>
      <c r="B11" s="5" t="s">
        <v>43</v>
      </c>
      <c r="C11" s="5">
        <v>9396</v>
      </c>
      <c r="D11" s="6" t="s">
        <v>144</v>
      </c>
      <c r="E11" s="6"/>
      <c r="F11" s="12" t="s">
        <v>333</v>
      </c>
      <c r="G11" s="12">
        <v>229801</v>
      </c>
      <c r="H11" s="12">
        <v>284</v>
      </c>
      <c r="I11" s="12"/>
      <c r="J11" s="12">
        <v>0</v>
      </c>
      <c r="K11" s="12">
        <v>899</v>
      </c>
      <c r="L11" s="12">
        <v>1146</v>
      </c>
      <c r="M11" s="12"/>
      <c r="N11" s="12">
        <v>5605</v>
      </c>
      <c r="O11" s="12">
        <v>1930</v>
      </c>
      <c r="P11" s="12">
        <v>9109</v>
      </c>
      <c r="Q11" s="12">
        <v>4630</v>
      </c>
      <c r="R11" s="32">
        <f t="shared" si="2"/>
        <v>253404</v>
      </c>
      <c r="S11" s="12">
        <v>78178</v>
      </c>
      <c r="T11" s="12">
        <v>27112</v>
      </c>
      <c r="U11" s="12">
        <v>4372</v>
      </c>
      <c r="V11" s="12">
        <v>41558</v>
      </c>
      <c r="W11" s="12">
        <v>62468</v>
      </c>
      <c r="X11" s="12">
        <v>23588</v>
      </c>
      <c r="Y11" s="12">
        <v>17336</v>
      </c>
      <c r="Z11" s="12"/>
      <c r="AA11" s="12">
        <v>2941</v>
      </c>
      <c r="AB11" s="13">
        <f t="shared" si="3"/>
        <v>257553</v>
      </c>
      <c r="AC11" s="14">
        <f t="shared" si="0"/>
        <v>-4149</v>
      </c>
      <c r="AD11" s="12">
        <v>2672052</v>
      </c>
      <c r="AE11" s="12">
        <v>13813</v>
      </c>
      <c r="AF11" s="12">
        <v>61171</v>
      </c>
      <c r="AG11" s="12">
        <v>30</v>
      </c>
      <c r="AH11" s="30">
        <f t="shared" si="4"/>
        <v>2747066</v>
      </c>
      <c r="AI11" s="12">
        <v>16320</v>
      </c>
      <c r="AJ11" s="30">
        <f t="shared" si="5"/>
        <v>2730746</v>
      </c>
    </row>
    <row r="12" spans="1:36" ht="17.850000000000001" customHeight="1" x14ac:dyDescent="0.25">
      <c r="A12" s="5">
        <f t="shared" si="1"/>
        <v>9</v>
      </c>
      <c r="B12" s="5" t="s">
        <v>43</v>
      </c>
      <c r="C12" s="5">
        <v>9397</v>
      </c>
      <c r="D12" s="6" t="s">
        <v>145</v>
      </c>
      <c r="E12" s="6"/>
      <c r="F12" s="12" t="s">
        <v>54</v>
      </c>
      <c r="G12" s="12">
        <v>35655</v>
      </c>
      <c r="H12" s="12"/>
      <c r="I12" s="12">
        <v>0</v>
      </c>
      <c r="J12" s="12">
        <v>3687</v>
      </c>
      <c r="K12" s="12">
        <v>0</v>
      </c>
      <c r="L12" s="12">
        <v>0</v>
      </c>
      <c r="M12" s="12"/>
      <c r="N12" s="12">
        <v>15713</v>
      </c>
      <c r="O12" s="12">
        <v>862</v>
      </c>
      <c r="P12" s="12"/>
      <c r="Q12" s="12"/>
      <c r="R12" s="32">
        <f t="shared" si="2"/>
        <v>55917</v>
      </c>
      <c r="S12" s="12">
        <v>3750</v>
      </c>
      <c r="T12" s="12">
        <v>200</v>
      </c>
      <c r="U12" s="12">
        <v>2909</v>
      </c>
      <c r="V12" s="12">
        <v>492</v>
      </c>
      <c r="W12" s="12">
        <v>12273</v>
      </c>
      <c r="X12" s="12">
        <v>1369</v>
      </c>
      <c r="Y12" s="12">
        <v>2950</v>
      </c>
      <c r="Z12" s="12"/>
      <c r="AA12" s="12">
        <v>3687</v>
      </c>
      <c r="AB12" s="13">
        <f t="shared" si="3"/>
        <v>27630</v>
      </c>
      <c r="AC12" s="14">
        <f t="shared" si="0"/>
        <v>28287</v>
      </c>
      <c r="AD12" s="12">
        <v>492000</v>
      </c>
      <c r="AE12" s="12">
        <v>0</v>
      </c>
      <c r="AF12" s="12">
        <v>157183</v>
      </c>
      <c r="AG12" s="12">
        <v>0</v>
      </c>
      <c r="AH12" s="30">
        <f t="shared" si="4"/>
        <v>649183</v>
      </c>
      <c r="AI12" s="12"/>
      <c r="AJ12" s="30">
        <f t="shared" si="5"/>
        <v>649183</v>
      </c>
    </row>
    <row r="13" spans="1:36" ht="17.850000000000001" customHeight="1" x14ac:dyDescent="0.25">
      <c r="A13" s="5">
        <f t="shared" si="1"/>
        <v>10</v>
      </c>
      <c r="B13" s="5" t="s">
        <v>43</v>
      </c>
      <c r="C13" s="5">
        <v>9373</v>
      </c>
      <c r="D13" s="6" t="s">
        <v>146</v>
      </c>
      <c r="E13" s="6"/>
      <c r="F13" s="12" t="s">
        <v>333</v>
      </c>
      <c r="G13" s="12">
        <v>15962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/>
      <c r="N13" s="12">
        <v>17484</v>
      </c>
      <c r="O13" s="12">
        <v>1476</v>
      </c>
      <c r="P13" s="12"/>
      <c r="Q13" s="12">
        <v>0</v>
      </c>
      <c r="R13" s="32">
        <f t="shared" si="2"/>
        <v>34922</v>
      </c>
      <c r="S13" s="12"/>
      <c r="T13" s="12">
        <v>0</v>
      </c>
      <c r="U13" s="12">
        <v>13363</v>
      </c>
      <c r="V13" s="12">
        <v>85</v>
      </c>
      <c r="W13" s="12">
        <v>11617</v>
      </c>
      <c r="X13" s="12">
        <v>4835</v>
      </c>
      <c r="Y13" s="12">
        <v>1050</v>
      </c>
      <c r="Z13" s="12">
        <v>650</v>
      </c>
      <c r="AA13" s="12">
        <v>221</v>
      </c>
      <c r="AB13" s="13">
        <f t="shared" si="3"/>
        <v>31821</v>
      </c>
      <c r="AC13" s="14">
        <f t="shared" si="0"/>
        <v>3101</v>
      </c>
      <c r="AD13" s="12">
        <v>555000</v>
      </c>
      <c r="AE13" s="12">
        <v>20000</v>
      </c>
      <c r="AF13" s="12">
        <v>61308</v>
      </c>
      <c r="AG13" s="12">
        <v>369</v>
      </c>
      <c r="AH13" s="30">
        <f t="shared" si="4"/>
        <v>636677</v>
      </c>
      <c r="AI13" s="12">
        <v>621</v>
      </c>
      <c r="AJ13" s="30">
        <f t="shared" si="5"/>
        <v>636056</v>
      </c>
    </row>
    <row r="14" spans="1:36" ht="17.850000000000001" customHeight="1" x14ac:dyDescent="0.25">
      <c r="A14" s="5">
        <f t="shared" si="1"/>
        <v>11</v>
      </c>
      <c r="B14" s="5" t="s">
        <v>43</v>
      </c>
      <c r="C14" s="5">
        <v>9375</v>
      </c>
      <c r="D14" s="6" t="s">
        <v>147</v>
      </c>
      <c r="E14" s="6"/>
      <c r="F14" s="12" t="s">
        <v>333</v>
      </c>
      <c r="G14" s="12">
        <v>140988</v>
      </c>
      <c r="H14" s="12">
        <v>9517</v>
      </c>
      <c r="I14" s="12"/>
      <c r="J14" s="12"/>
      <c r="K14" s="12">
        <v>0</v>
      </c>
      <c r="L14" s="12">
        <v>3105</v>
      </c>
      <c r="M14" s="12"/>
      <c r="N14" s="12">
        <v>25347</v>
      </c>
      <c r="O14" s="12">
        <v>11873</v>
      </c>
      <c r="P14" s="12">
        <v>11328</v>
      </c>
      <c r="Q14" s="12">
        <v>2926</v>
      </c>
      <c r="R14" s="32">
        <f t="shared" si="2"/>
        <v>205084</v>
      </c>
      <c r="S14" s="12">
        <v>71601</v>
      </c>
      <c r="T14" s="12">
        <v>22360</v>
      </c>
      <c r="U14" s="12">
        <v>11507</v>
      </c>
      <c r="V14" s="12">
        <v>34552</v>
      </c>
      <c r="W14" s="12">
        <v>28695</v>
      </c>
      <c r="X14" s="12">
        <v>18286</v>
      </c>
      <c r="Y14" s="12">
        <v>9627</v>
      </c>
      <c r="Z14" s="12">
        <v>10123</v>
      </c>
      <c r="AA14" s="12">
        <v>50</v>
      </c>
      <c r="AB14" s="13">
        <f t="shared" si="3"/>
        <v>206801</v>
      </c>
      <c r="AC14" s="14">
        <f t="shared" si="0"/>
        <v>-1717</v>
      </c>
      <c r="AD14" s="12">
        <v>2263415</v>
      </c>
      <c r="AE14" s="12">
        <v>45248</v>
      </c>
      <c r="AF14" s="12">
        <v>336420</v>
      </c>
      <c r="AG14" s="12">
        <v>690</v>
      </c>
      <c r="AH14" s="30">
        <f t="shared" si="4"/>
        <v>2645773</v>
      </c>
      <c r="AI14" s="12">
        <v>79884</v>
      </c>
      <c r="AJ14" s="30">
        <f t="shared" si="5"/>
        <v>2565889</v>
      </c>
    </row>
    <row r="15" spans="1:36" ht="17.850000000000001" customHeight="1" x14ac:dyDescent="0.25">
      <c r="A15" s="5">
        <f t="shared" si="1"/>
        <v>12</v>
      </c>
      <c r="B15" s="5" t="s">
        <v>43</v>
      </c>
      <c r="C15" s="5">
        <v>9377</v>
      </c>
      <c r="D15" s="6" t="s">
        <v>148</v>
      </c>
      <c r="E15" s="6"/>
      <c r="F15" s="12" t="s">
        <v>333</v>
      </c>
      <c r="G15" s="12">
        <v>109027</v>
      </c>
      <c r="H15" s="12">
        <v>20761</v>
      </c>
      <c r="I15" s="12"/>
      <c r="J15" s="12"/>
      <c r="K15" s="12">
        <v>150</v>
      </c>
      <c r="L15" s="12">
        <v>500</v>
      </c>
      <c r="M15" s="12"/>
      <c r="N15" s="12">
        <v>36875</v>
      </c>
      <c r="O15" s="12">
        <v>2676</v>
      </c>
      <c r="P15" s="12">
        <v>988</v>
      </c>
      <c r="Q15" s="12"/>
      <c r="R15" s="32">
        <f t="shared" si="2"/>
        <v>170977</v>
      </c>
      <c r="S15" s="12">
        <v>56479</v>
      </c>
      <c r="T15" s="12">
        <v>16240</v>
      </c>
      <c r="U15" s="12">
        <v>877</v>
      </c>
      <c r="V15" s="12">
        <v>449</v>
      </c>
      <c r="W15" s="12">
        <v>31158</v>
      </c>
      <c r="X15" s="12">
        <v>13833</v>
      </c>
      <c r="Y15" s="12">
        <v>12120</v>
      </c>
      <c r="Z15" s="12">
        <v>3925</v>
      </c>
      <c r="AA15" s="12">
        <v>2267</v>
      </c>
      <c r="AB15" s="13">
        <f t="shared" si="3"/>
        <v>137348</v>
      </c>
      <c r="AC15" s="14">
        <f t="shared" si="0"/>
        <v>33629</v>
      </c>
      <c r="AD15" s="12">
        <v>1390000</v>
      </c>
      <c r="AE15" s="12">
        <v>27497</v>
      </c>
      <c r="AF15" s="12">
        <v>141210</v>
      </c>
      <c r="AG15" s="12">
        <v>1750944</v>
      </c>
      <c r="AH15" s="30">
        <f t="shared" si="4"/>
        <v>3309651</v>
      </c>
      <c r="AI15" s="12">
        <v>-769</v>
      </c>
      <c r="AJ15" s="30">
        <f t="shared" si="5"/>
        <v>3310420</v>
      </c>
    </row>
    <row r="16" spans="1:36" ht="17.850000000000001" customHeight="1" x14ac:dyDescent="0.25">
      <c r="A16" s="5">
        <f t="shared" si="1"/>
        <v>13</v>
      </c>
      <c r="B16" s="5" t="s">
        <v>43</v>
      </c>
      <c r="C16" s="5">
        <v>9398</v>
      </c>
      <c r="D16" s="6" t="s">
        <v>149</v>
      </c>
      <c r="E16" s="6"/>
      <c r="F16" s="12" t="s">
        <v>333</v>
      </c>
      <c r="G16" s="12">
        <v>222231</v>
      </c>
      <c r="H16" s="12">
        <v>25389</v>
      </c>
      <c r="I16" s="12"/>
      <c r="J16" s="12">
        <v>0</v>
      </c>
      <c r="K16" s="12">
        <v>7534</v>
      </c>
      <c r="L16" s="12">
        <v>57421</v>
      </c>
      <c r="M16" s="12"/>
      <c r="N16" s="12">
        <v>59458</v>
      </c>
      <c r="O16" s="12">
        <v>16582</v>
      </c>
      <c r="P16" s="12">
        <v>121698</v>
      </c>
      <c r="Q16" s="12"/>
      <c r="R16" s="32">
        <f t="shared" si="2"/>
        <v>510313</v>
      </c>
      <c r="S16" s="12">
        <v>77295</v>
      </c>
      <c r="T16" s="12">
        <v>34860</v>
      </c>
      <c r="U16" s="12">
        <v>18125</v>
      </c>
      <c r="V16" s="12">
        <v>97727</v>
      </c>
      <c r="W16" s="12">
        <v>71652</v>
      </c>
      <c r="X16" s="12">
        <v>61703</v>
      </c>
      <c r="Y16" s="12">
        <v>58082</v>
      </c>
      <c r="Z16" s="12"/>
      <c r="AA16" s="12">
        <v>357691</v>
      </c>
      <c r="AB16" s="13">
        <f t="shared" si="3"/>
        <v>777135</v>
      </c>
      <c r="AC16" s="14">
        <f t="shared" si="0"/>
        <v>-266822</v>
      </c>
      <c r="AD16" s="12">
        <v>9530000</v>
      </c>
      <c r="AE16" s="12">
        <v>59023</v>
      </c>
      <c r="AF16" s="12">
        <v>787915</v>
      </c>
      <c r="AG16" s="12">
        <v>31033</v>
      </c>
      <c r="AH16" s="30">
        <f t="shared" si="4"/>
        <v>10407971</v>
      </c>
      <c r="AI16" s="12">
        <v>499224</v>
      </c>
      <c r="AJ16" s="30">
        <f t="shared" si="5"/>
        <v>9908747</v>
      </c>
    </row>
    <row r="17" spans="1:36" ht="17.850000000000001" customHeight="1" x14ac:dyDescent="0.25">
      <c r="A17" s="5">
        <f t="shared" si="1"/>
        <v>14</v>
      </c>
      <c r="B17" s="5" t="s">
        <v>43</v>
      </c>
      <c r="C17" s="5">
        <v>14308</v>
      </c>
      <c r="D17" s="6" t="s">
        <v>150</v>
      </c>
      <c r="E17" s="6"/>
      <c r="F17" s="12" t="s">
        <v>333</v>
      </c>
      <c r="G17" s="12">
        <v>50263</v>
      </c>
      <c r="H17" s="12">
        <v>1520</v>
      </c>
      <c r="I17" s="12">
        <v>1530</v>
      </c>
      <c r="J17" s="12">
        <v>0</v>
      </c>
      <c r="K17" s="12">
        <v>43896</v>
      </c>
      <c r="L17" s="12">
        <v>0</v>
      </c>
      <c r="M17" s="12"/>
      <c r="N17" s="12">
        <v>6874</v>
      </c>
      <c r="O17" s="12">
        <v>10671</v>
      </c>
      <c r="P17" s="12"/>
      <c r="Q17" s="12">
        <v>378</v>
      </c>
      <c r="R17" s="32">
        <f t="shared" si="2"/>
        <v>115132</v>
      </c>
      <c r="S17" s="12">
        <v>28530</v>
      </c>
      <c r="T17" s="12">
        <v>12600</v>
      </c>
      <c r="U17" s="12">
        <v>7969</v>
      </c>
      <c r="V17" s="12"/>
      <c r="W17" s="12">
        <v>24831</v>
      </c>
      <c r="X17" s="12">
        <v>6324</v>
      </c>
      <c r="Y17" s="12">
        <v>6761</v>
      </c>
      <c r="Z17" s="12">
        <v>2850</v>
      </c>
      <c r="AA17" s="12">
        <v>7645</v>
      </c>
      <c r="AB17" s="13">
        <f t="shared" si="3"/>
        <v>97510</v>
      </c>
      <c r="AC17" s="14">
        <f t="shared" si="0"/>
        <v>17622</v>
      </c>
      <c r="AD17" s="12">
        <v>1160000</v>
      </c>
      <c r="AE17" s="12">
        <v>13511</v>
      </c>
      <c r="AF17" s="12">
        <v>355730</v>
      </c>
      <c r="AG17" s="12">
        <v>2639</v>
      </c>
      <c r="AH17" s="30">
        <f t="shared" si="4"/>
        <v>1531880</v>
      </c>
      <c r="AI17" s="12">
        <v>32625</v>
      </c>
      <c r="AJ17" s="30">
        <f t="shared" si="5"/>
        <v>1499255</v>
      </c>
    </row>
    <row r="18" spans="1:36" ht="17.850000000000001" customHeight="1" x14ac:dyDescent="0.25">
      <c r="A18" s="5">
        <f t="shared" si="1"/>
        <v>15</v>
      </c>
      <c r="B18" s="5" t="s">
        <v>43</v>
      </c>
      <c r="C18" s="5">
        <v>9379</v>
      </c>
      <c r="D18" s="6" t="s">
        <v>151</v>
      </c>
      <c r="E18" s="6"/>
      <c r="F18" s="12" t="s">
        <v>333</v>
      </c>
      <c r="G18" s="12">
        <v>33862</v>
      </c>
      <c r="H18" s="12"/>
      <c r="I18" s="12"/>
      <c r="J18" s="12"/>
      <c r="K18" s="12"/>
      <c r="L18" s="12"/>
      <c r="M18" s="12"/>
      <c r="N18" s="12">
        <v>32597</v>
      </c>
      <c r="O18" s="12">
        <v>411</v>
      </c>
      <c r="P18" s="12">
        <v>3222</v>
      </c>
      <c r="Q18" s="12">
        <v>340</v>
      </c>
      <c r="R18" s="32">
        <f t="shared" si="2"/>
        <v>70432</v>
      </c>
      <c r="S18" s="12"/>
      <c r="T18" s="12"/>
      <c r="U18" s="12">
        <v>8611</v>
      </c>
      <c r="V18" s="12"/>
      <c r="W18" s="12">
        <v>41273</v>
      </c>
      <c r="X18" s="12">
        <v>18199</v>
      </c>
      <c r="Y18" s="12"/>
      <c r="Z18" s="12"/>
      <c r="AA18" s="12"/>
      <c r="AB18" s="13">
        <f t="shared" si="3"/>
        <v>68083</v>
      </c>
      <c r="AC18" s="14">
        <f t="shared" si="0"/>
        <v>2349</v>
      </c>
      <c r="AD18" s="12">
        <v>3099171</v>
      </c>
      <c r="AE18" s="12">
        <v>53203</v>
      </c>
      <c r="AF18" s="12">
        <v>78988</v>
      </c>
      <c r="AG18" s="12"/>
      <c r="AH18" s="30">
        <f t="shared" si="4"/>
        <v>3231362</v>
      </c>
      <c r="AI18" s="12">
        <v>102</v>
      </c>
      <c r="AJ18" s="30">
        <f t="shared" si="5"/>
        <v>3231260</v>
      </c>
    </row>
    <row r="19" spans="1:36" ht="17.850000000000001" customHeight="1" x14ac:dyDescent="0.25">
      <c r="A19" s="5">
        <f t="shared" si="1"/>
        <v>16</v>
      </c>
      <c r="B19" s="5" t="s">
        <v>43</v>
      </c>
      <c r="C19" s="5">
        <v>9382</v>
      </c>
      <c r="D19" s="6" t="s">
        <v>152</v>
      </c>
      <c r="E19" s="6"/>
      <c r="F19" s="12" t="s">
        <v>54</v>
      </c>
      <c r="G19" s="12">
        <v>37109</v>
      </c>
      <c r="H19" s="12">
        <v>0</v>
      </c>
      <c r="I19" s="12">
        <v>0</v>
      </c>
      <c r="J19" s="12">
        <v>0</v>
      </c>
      <c r="K19" s="12"/>
      <c r="L19" s="12">
        <v>5340</v>
      </c>
      <c r="M19" s="12"/>
      <c r="N19" s="12"/>
      <c r="O19" s="12"/>
      <c r="P19" s="12">
        <v>835</v>
      </c>
      <c r="Q19" s="12">
        <v>2319</v>
      </c>
      <c r="R19" s="32">
        <f t="shared" si="2"/>
        <v>45603</v>
      </c>
      <c r="S19" s="12">
        <v>718</v>
      </c>
      <c r="T19" s="12"/>
      <c r="U19" s="12"/>
      <c r="V19" s="12">
        <v>1346</v>
      </c>
      <c r="W19" s="12">
        <v>17185</v>
      </c>
      <c r="X19" s="12">
        <v>16815</v>
      </c>
      <c r="Y19" s="12"/>
      <c r="Z19" s="12">
        <v>1176</v>
      </c>
      <c r="AA19" s="12">
        <v>14379</v>
      </c>
      <c r="AB19" s="13">
        <f t="shared" si="3"/>
        <v>51619</v>
      </c>
      <c r="AC19" s="14">
        <f t="shared" si="0"/>
        <v>-6016</v>
      </c>
      <c r="AD19" s="12">
        <v>1280000</v>
      </c>
      <c r="AE19" s="12">
        <v>22155</v>
      </c>
      <c r="AF19" s="12">
        <v>49087</v>
      </c>
      <c r="AG19" s="12"/>
      <c r="AH19" s="30">
        <f t="shared" si="4"/>
        <v>1351242</v>
      </c>
      <c r="AI19" s="12">
        <v>808</v>
      </c>
      <c r="AJ19" s="30">
        <f t="shared" si="5"/>
        <v>1350434</v>
      </c>
    </row>
    <row r="20" spans="1:36" ht="17.850000000000001" customHeight="1" x14ac:dyDescent="0.25">
      <c r="A20" s="5">
        <f t="shared" si="1"/>
        <v>17</v>
      </c>
      <c r="B20" s="5" t="s">
        <v>43</v>
      </c>
      <c r="C20" s="5">
        <v>18602</v>
      </c>
      <c r="D20" s="6" t="s">
        <v>153</v>
      </c>
      <c r="E20" s="6"/>
      <c r="F20" s="12" t="s">
        <v>333</v>
      </c>
      <c r="G20" s="12">
        <v>365550</v>
      </c>
      <c r="H20" s="12"/>
      <c r="I20" s="12"/>
      <c r="J20" s="12"/>
      <c r="K20" s="12">
        <v>90346</v>
      </c>
      <c r="L20" s="12"/>
      <c r="M20" s="12"/>
      <c r="N20" s="12">
        <v>261488</v>
      </c>
      <c r="O20" s="12">
        <v>30128</v>
      </c>
      <c r="P20" s="12">
        <v>71549</v>
      </c>
      <c r="Q20" s="12">
        <v>2802</v>
      </c>
      <c r="R20" s="32">
        <f t="shared" si="2"/>
        <v>821863</v>
      </c>
      <c r="S20" s="12">
        <v>156745</v>
      </c>
      <c r="T20" s="12">
        <v>27300</v>
      </c>
      <c r="U20" s="12">
        <v>145908</v>
      </c>
      <c r="V20" s="12">
        <v>232132</v>
      </c>
      <c r="W20" s="12">
        <v>164944</v>
      </c>
      <c r="X20" s="12">
        <v>76160</v>
      </c>
      <c r="Y20" s="12"/>
      <c r="Z20" s="12"/>
      <c r="AA20" s="12">
        <v>102809</v>
      </c>
      <c r="AB20" s="13">
        <f t="shared" si="3"/>
        <v>905998</v>
      </c>
      <c r="AC20" s="14">
        <f t="shared" si="0"/>
        <v>-84135</v>
      </c>
      <c r="AD20" s="12"/>
      <c r="AE20" s="12"/>
      <c r="AF20" s="12"/>
      <c r="AG20" s="12"/>
      <c r="AH20" s="30">
        <f t="shared" si="4"/>
        <v>0</v>
      </c>
      <c r="AI20" s="12"/>
      <c r="AJ20" s="30">
        <f t="shared" si="5"/>
        <v>0</v>
      </c>
    </row>
    <row r="21" spans="1:36" ht="17.850000000000001" customHeight="1" x14ac:dyDescent="0.25">
      <c r="A21" s="5">
        <f t="shared" si="1"/>
        <v>18</v>
      </c>
      <c r="B21" s="5" t="s">
        <v>43</v>
      </c>
      <c r="C21" s="5">
        <v>9409</v>
      </c>
      <c r="D21" s="6" t="s">
        <v>154</v>
      </c>
      <c r="E21" s="6"/>
      <c r="F21" s="12" t="s">
        <v>333</v>
      </c>
      <c r="G21" s="12">
        <v>88694</v>
      </c>
      <c r="H21" s="12">
        <v>22908</v>
      </c>
      <c r="I21" s="12">
        <v>0</v>
      </c>
      <c r="J21" s="12">
        <v>0</v>
      </c>
      <c r="K21" s="12"/>
      <c r="L21" s="12"/>
      <c r="M21" s="12"/>
      <c r="N21" s="12">
        <v>16406</v>
      </c>
      <c r="O21" s="12">
        <v>16693</v>
      </c>
      <c r="P21" s="12">
        <v>59632</v>
      </c>
      <c r="Q21" s="12">
        <v>5856</v>
      </c>
      <c r="R21" s="32">
        <f t="shared" si="2"/>
        <v>210189</v>
      </c>
      <c r="S21" s="12">
        <v>30181</v>
      </c>
      <c r="T21" s="12">
        <v>6806</v>
      </c>
      <c r="U21" s="12">
        <v>9855</v>
      </c>
      <c r="V21" s="12">
        <v>26966</v>
      </c>
      <c r="W21" s="12">
        <v>41473</v>
      </c>
      <c r="X21" s="12">
        <v>24279</v>
      </c>
      <c r="Y21" s="12">
        <v>4684</v>
      </c>
      <c r="Z21" s="12"/>
      <c r="AA21" s="12">
        <v>4632</v>
      </c>
      <c r="AB21" s="13">
        <f t="shared" si="3"/>
        <v>148876</v>
      </c>
      <c r="AC21" s="14">
        <f t="shared" si="0"/>
        <v>61313</v>
      </c>
      <c r="AD21" s="12">
        <v>2330000</v>
      </c>
      <c r="AE21" s="12">
        <v>1217059</v>
      </c>
      <c r="AF21" s="12">
        <v>455220</v>
      </c>
      <c r="AG21" s="12"/>
      <c r="AH21" s="30">
        <f t="shared" si="4"/>
        <v>4002279</v>
      </c>
      <c r="AI21" s="12">
        <v>28031</v>
      </c>
      <c r="AJ21" s="30">
        <f t="shared" si="5"/>
        <v>3974248</v>
      </c>
    </row>
    <row r="22" spans="1:36" ht="17.850000000000001" customHeight="1" x14ac:dyDescent="0.25">
      <c r="A22" s="5">
        <f t="shared" si="1"/>
        <v>19</v>
      </c>
      <c r="B22" s="5" t="s">
        <v>43</v>
      </c>
      <c r="C22" s="5">
        <v>9410</v>
      </c>
      <c r="D22" s="6" t="s">
        <v>155</v>
      </c>
      <c r="E22" s="6"/>
      <c r="F22" s="12" t="s">
        <v>333</v>
      </c>
      <c r="G22" s="12">
        <v>122213</v>
      </c>
      <c r="H22" s="12">
        <v>447</v>
      </c>
      <c r="I22" s="12"/>
      <c r="J22" s="12">
        <v>0</v>
      </c>
      <c r="K22" s="12"/>
      <c r="L22" s="12">
        <v>14291</v>
      </c>
      <c r="M22" s="12"/>
      <c r="N22" s="12">
        <v>76034</v>
      </c>
      <c r="O22" s="12">
        <v>1176</v>
      </c>
      <c r="P22" s="12"/>
      <c r="Q22" s="12">
        <v>5868</v>
      </c>
      <c r="R22" s="32">
        <f t="shared" si="2"/>
        <v>220029</v>
      </c>
      <c r="S22" s="12">
        <v>78301</v>
      </c>
      <c r="T22" s="12">
        <v>23735</v>
      </c>
      <c r="U22" s="12">
        <v>2219</v>
      </c>
      <c r="V22" s="12">
        <v>49620</v>
      </c>
      <c r="W22" s="12">
        <v>38711</v>
      </c>
      <c r="X22" s="12">
        <v>21247</v>
      </c>
      <c r="Y22" s="12">
        <v>11216</v>
      </c>
      <c r="Z22" s="12"/>
      <c r="AA22" s="12">
        <v>6948</v>
      </c>
      <c r="AB22" s="13">
        <f t="shared" si="3"/>
        <v>231997</v>
      </c>
      <c r="AC22" s="14">
        <f t="shared" si="0"/>
        <v>-11968</v>
      </c>
      <c r="AD22" s="12">
        <v>1984495</v>
      </c>
      <c r="AE22" s="12">
        <v>180818</v>
      </c>
      <c r="AF22" s="12">
        <v>67518</v>
      </c>
      <c r="AG22" s="12">
        <v>26893</v>
      </c>
      <c r="AH22" s="30">
        <f t="shared" si="4"/>
        <v>2259724</v>
      </c>
      <c r="AI22" s="12">
        <v>30448</v>
      </c>
      <c r="AJ22" s="30">
        <f t="shared" si="5"/>
        <v>2229276</v>
      </c>
    </row>
    <row r="23" spans="1:36" ht="17.850000000000001" customHeight="1" x14ac:dyDescent="0.25">
      <c r="A23" s="5">
        <f t="shared" si="1"/>
        <v>20</v>
      </c>
      <c r="B23" s="5" t="s">
        <v>43</v>
      </c>
      <c r="C23" s="5">
        <v>9412</v>
      </c>
      <c r="D23" s="6" t="s">
        <v>156</v>
      </c>
      <c r="E23" s="6"/>
      <c r="F23" s="12" t="s">
        <v>333</v>
      </c>
      <c r="G23" s="12">
        <v>365243</v>
      </c>
      <c r="H23" s="12">
        <v>22670</v>
      </c>
      <c r="I23" s="12"/>
      <c r="J23" s="12"/>
      <c r="K23" s="12">
        <v>1700</v>
      </c>
      <c r="L23" s="12"/>
      <c r="M23" s="12"/>
      <c r="N23" s="12">
        <v>80341</v>
      </c>
      <c r="O23" s="12">
        <v>1151</v>
      </c>
      <c r="P23" s="12">
        <v>4063</v>
      </c>
      <c r="Q23" s="12">
        <v>1031</v>
      </c>
      <c r="R23" s="32">
        <f t="shared" si="2"/>
        <v>476199</v>
      </c>
      <c r="S23" s="12">
        <v>53143</v>
      </c>
      <c r="T23" s="12">
        <v>44749</v>
      </c>
      <c r="U23" s="12">
        <v>2398</v>
      </c>
      <c r="V23" s="12">
        <v>131237</v>
      </c>
      <c r="W23" s="12">
        <v>99944</v>
      </c>
      <c r="X23" s="12">
        <v>90763</v>
      </c>
      <c r="Y23" s="12">
        <v>61392</v>
      </c>
      <c r="Z23" s="12">
        <v>36856</v>
      </c>
      <c r="AA23" s="12">
        <v>21898</v>
      </c>
      <c r="AB23" s="13">
        <f t="shared" si="3"/>
        <v>542380</v>
      </c>
      <c r="AC23" s="14">
        <f t="shared" si="0"/>
        <v>-66181</v>
      </c>
      <c r="AD23" s="12">
        <v>17700000</v>
      </c>
      <c r="AE23" s="12">
        <v>110557</v>
      </c>
      <c r="AF23" s="12">
        <v>80099</v>
      </c>
      <c r="AG23" s="12">
        <v>12655</v>
      </c>
      <c r="AH23" s="30">
        <f t="shared" si="4"/>
        <v>17903311</v>
      </c>
      <c r="AI23" s="12">
        <v>25823</v>
      </c>
      <c r="AJ23" s="30">
        <f t="shared" si="5"/>
        <v>17877488</v>
      </c>
    </row>
    <row r="24" spans="1:36" ht="17.850000000000001" customHeight="1" x14ac:dyDescent="0.25">
      <c r="A24" s="5">
        <f t="shared" si="1"/>
        <v>21</v>
      </c>
      <c r="B24" s="5" t="s">
        <v>43</v>
      </c>
      <c r="C24" s="5">
        <v>9386</v>
      </c>
      <c r="D24" s="6" t="s">
        <v>157</v>
      </c>
      <c r="E24" s="6"/>
      <c r="F24" s="12" t="s">
        <v>333</v>
      </c>
      <c r="G24" s="12">
        <v>125647</v>
      </c>
      <c r="H24" s="12">
        <v>2256</v>
      </c>
      <c r="I24" s="12">
        <v>41555</v>
      </c>
      <c r="J24" s="12">
        <v>51023</v>
      </c>
      <c r="K24" s="12"/>
      <c r="L24" s="12"/>
      <c r="M24" s="12"/>
      <c r="N24" s="12">
        <v>41607</v>
      </c>
      <c r="O24" s="12">
        <v>29753</v>
      </c>
      <c r="P24" s="12">
        <v>274</v>
      </c>
      <c r="Q24" s="12">
        <v>1235</v>
      </c>
      <c r="R24" s="32">
        <f t="shared" si="2"/>
        <v>293350</v>
      </c>
      <c r="S24" s="12">
        <v>72428</v>
      </c>
      <c r="T24" s="12">
        <v>19552</v>
      </c>
      <c r="U24" s="12">
        <v>4310</v>
      </c>
      <c r="V24" s="12">
        <v>57570</v>
      </c>
      <c r="W24" s="12">
        <v>38914</v>
      </c>
      <c r="X24" s="12">
        <v>21699</v>
      </c>
      <c r="Y24" s="12">
        <v>4764</v>
      </c>
      <c r="Z24" s="12">
        <v>955</v>
      </c>
      <c r="AA24" s="12">
        <v>394</v>
      </c>
      <c r="AB24" s="13">
        <f t="shared" si="3"/>
        <v>220586</v>
      </c>
      <c r="AC24" s="14">
        <f t="shared" si="0"/>
        <v>72764</v>
      </c>
      <c r="AD24" s="12">
        <v>2050000</v>
      </c>
      <c r="AE24" s="12">
        <v>43562</v>
      </c>
      <c r="AF24" s="12">
        <v>1183740</v>
      </c>
      <c r="AG24" s="12">
        <v>2009</v>
      </c>
      <c r="AH24" s="30">
        <f t="shared" si="4"/>
        <v>3279311</v>
      </c>
      <c r="AI24" s="12">
        <v>17379</v>
      </c>
      <c r="AJ24" s="30">
        <f t="shared" si="5"/>
        <v>3261932</v>
      </c>
    </row>
    <row r="25" spans="1:36" ht="17.850000000000001" customHeight="1" x14ac:dyDescent="0.25">
      <c r="A25" s="5">
        <f t="shared" si="1"/>
        <v>22</v>
      </c>
      <c r="B25" s="5" t="s">
        <v>43</v>
      </c>
      <c r="C25" s="5">
        <v>9413</v>
      </c>
      <c r="D25" s="6" t="s">
        <v>158</v>
      </c>
      <c r="E25" s="6"/>
      <c r="F25" s="12" t="s">
        <v>333</v>
      </c>
      <c r="G25" s="12">
        <v>67408</v>
      </c>
      <c r="H25" s="12"/>
      <c r="I25" s="12"/>
      <c r="J25" s="12">
        <v>0</v>
      </c>
      <c r="K25" s="12"/>
      <c r="L25" s="12"/>
      <c r="M25" s="12"/>
      <c r="N25" s="12">
        <v>66435</v>
      </c>
      <c r="O25" s="12">
        <v>9118</v>
      </c>
      <c r="P25" s="12"/>
      <c r="Q25" s="12"/>
      <c r="R25" s="32">
        <f t="shared" si="2"/>
        <v>142961</v>
      </c>
      <c r="S25" s="12">
        <v>2151</v>
      </c>
      <c r="T25" s="12"/>
      <c r="U25" s="12">
        <v>5174</v>
      </c>
      <c r="V25" s="12">
        <v>53025</v>
      </c>
      <c r="W25" s="12">
        <v>113886</v>
      </c>
      <c r="X25" s="12">
        <v>21157</v>
      </c>
      <c r="Y25" s="12">
        <v>4379</v>
      </c>
      <c r="Z25" s="12">
        <v>9600</v>
      </c>
      <c r="AA25" s="12">
        <v>1864</v>
      </c>
      <c r="AB25" s="13">
        <f t="shared" si="3"/>
        <v>211236</v>
      </c>
      <c r="AC25" s="14">
        <f t="shared" si="0"/>
        <v>-68275</v>
      </c>
      <c r="AD25" s="12">
        <v>3951892</v>
      </c>
      <c r="AE25" s="12">
        <v>144549</v>
      </c>
      <c r="AF25" s="12">
        <v>301934</v>
      </c>
      <c r="AG25" s="12">
        <v>12226</v>
      </c>
      <c r="AH25" s="30">
        <f t="shared" si="4"/>
        <v>4410601</v>
      </c>
      <c r="AI25" s="12">
        <v>42676</v>
      </c>
      <c r="AJ25" s="30">
        <f t="shared" si="5"/>
        <v>4367925</v>
      </c>
    </row>
    <row r="26" spans="1:36" ht="17.850000000000001" customHeight="1" x14ac:dyDescent="0.25">
      <c r="A26" s="5">
        <f t="shared" si="1"/>
        <v>23</v>
      </c>
      <c r="B26" s="5" t="s">
        <v>43</v>
      </c>
      <c r="C26" s="5">
        <v>9390</v>
      </c>
      <c r="D26" s="6" t="s">
        <v>159</v>
      </c>
      <c r="E26" s="6"/>
      <c r="F26" s="12" t="s">
        <v>54</v>
      </c>
      <c r="G26" s="12">
        <v>30524</v>
      </c>
      <c r="H26" s="12"/>
      <c r="I26" s="12"/>
      <c r="J26" s="12">
        <v>0</v>
      </c>
      <c r="K26" s="12">
        <v>0</v>
      </c>
      <c r="L26" s="12"/>
      <c r="M26" s="12"/>
      <c r="N26" s="12">
        <v>23341</v>
      </c>
      <c r="O26" s="12">
        <v>314</v>
      </c>
      <c r="P26" s="12">
        <v>460</v>
      </c>
      <c r="Q26" s="12"/>
      <c r="R26" s="32">
        <f t="shared" si="2"/>
        <v>54639</v>
      </c>
      <c r="S26" s="12"/>
      <c r="T26" s="12"/>
      <c r="U26" s="12">
        <v>8908</v>
      </c>
      <c r="V26" s="12"/>
      <c r="W26" s="12">
        <v>17246</v>
      </c>
      <c r="X26" s="12">
        <v>6830</v>
      </c>
      <c r="Y26" s="12">
        <v>8050</v>
      </c>
      <c r="Z26" s="12">
        <v>5600</v>
      </c>
      <c r="AA26" s="12"/>
      <c r="AB26" s="13">
        <f t="shared" si="3"/>
        <v>46634</v>
      </c>
      <c r="AC26" s="14">
        <f t="shared" si="0"/>
        <v>8005</v>
      </c>
      <c r="AD26" s="12">
        <v>1253910</v>
      </c>
      <c r="AE26" s="12">
        <v>133554</v>
      </c>
      <c r="AF26" s="12">
        <v>23900</v>
      </c>
      <c r="AG26" s="12"/>
      <c r="AH26" s="30">
        <f t="shared" si="4"/>
        <v>1411364</v>
      </c>
      <c r="AI26" s="12">
        <v>136</v>
      </c>
      <c r="AJ26" s="30">
        <f t="shared" si="5"/>
        <v>1411228</v>
      </c>
    </row>
    <row r="27" spans="1:36" ht="17.850000000000001" customHeight="1" x14ac:dyDescent="0.25">
      <c r="A27" s="5">
        <f t="shared" si="1"/>
        <v>24</v>
      </c>
      <c r="B27" s="5" t="s">
        <v>43</v>
      </c>
      <c r="C27" s="5">
        <v>9391</v>
      </c>
      <c r="D27" s="6" t="s">
        <v>160</v>
      </c>
      <c r="E27" s="6"/>
      <c r="F27" s="12" t="s">
        <v>333</v>
      </c>
      <c r="G27" s="12">
        <v>29049</v>
      </c>
      <c r="H27" s="12">
        <v>0</v>
      </c>
      <c r="I27" s="12"/>
      <c r="J27" s="12">
        <v>0</v>
      </c>
      <c r="K27" s="12">
        <v>0</v>
      </c>
      <c r="L27" s="12"/>
      <c r="M27" s="12"/>
      <c r="N27" s="12">
        <v>25898</v>
      </c>
      <c r="O27" s="12">
        <v>565</v>
      </c>
      <c r="P27" s="12">
        <v>200</v>
      </c>
      <c r="Q27" s="12"/>
      <c r="R27" s="32">
        <f t="shared" si="2"/>
        <v>55712</v>
      </c>
      <c r="S27" s="12">
        <v>0</v>
      </c>
      <c r="T27" s="12">
        <v>0</v>
      </c>
      <c r="U27" s="12">
        <v>12505</v>
      </c>
      <c r="V27" s="12"/>
      <c r="W27" s="12">
        <v>20690</v>
      </c>
      <c r="X27" s="12">
        <v>8923</v>
      </c>
      <c r="Y27" s="12">
        <v>11850</v>
      </c>
      <c r="Z27" s="12">
        <v>3600</v>
      </c>
      <c r="AA27" s="12"/>
      <c r="AB27" s="13">
        <f t="shared" si="3"/>
        <v>57568</v>
      </c>
      <c r="AC27" s="14">
        <f t="shared" si="0"/>
        <v>-1856</v>
      </c>
      <c r="AD27" s="12">
        <v>1053910</v>
      </c>
      <c r="AE27" s="12">
        <v>134464</v>
      </c>
      <c r="AF27" s="12">
        <v>225204</v>
      </c>
      <c r="AG27" s="12"/>
      <c r="AH27" s="30">
        <f t="shared" si="4"/>
        <v>1413578</v>
      </c>
      <c r="AI27" s="12">
        <v>-403</v>
      </c>
      <c r="AJ27" s="30">
        <f t="shared" si="5"/>
        <v>1413981</v>
      </c>
    </row>
    <row r="28" spans="1:36" ht="17.850000000000001" customHeight="1" x14ac:dyDescent="0.25">
      <c r="A28" s="5">
        <f t="shared" si="1"/>
        <v>25</v>
      </c>
      <c r="B28" s="5" t="s">
        <v>43</v>
      </c>
      <c r="C28" s="5">
        <v>9392</v>
      </c>
      <c r="D28" s="6" t="s">
        <v>161</v>
      </c>
      <c r="E28" s="6"/>
      <c r="F28" s="12" t="s">
        <v>333</v>
      </c>
      <c r="G28" s="12">
        <v>82671</v>
      </c>
      <c r="H28" s="12"/>
      <c r="I28" s="12"/>
      <c r="J28" s="12">
        <v>0</v>
      </c>
      <c r="K28" s="12"/>
      <c r="L28" s="12">
        <v>0</v>
      </c>
      <c r="M28" s="12"/>
      <c r="N28" s="12">
        <v>20132</v>
      </c>
      <c r="O28" s="12">
        <v>12000</v>
      </c>
      <c r="P28" s="12"/>
      <c r="Q28" s="12"/>
      <c r="R28" s="32">
        <f t="shared" si="2"/>
        <v>114803</v>
      </c>
      <c r="S28" s="12"/>
      <c r="T28" s="12"/>
      <c r="U28" s="12">
        <v>18200</v>
      </c>
      <c r="V28" s="12">
        <v>490</v>
      </c>
      <c r="W28" s="12">
        <v>11200</v>
      </c>
      <c r="X28" s="12">
        <v>1960</v>
      </c>
      <c r="Y28" s="12"/>
      <c r="Z28" s="12">
        <v>12000</v>
      </c>
      <c r="AA28" s="12"/>
      <c r="AB28" s="13">
        <f t="shared" si="3"/>
        <v>43850</v>
      </c>
      <c r="AC28" s="14">
        <f>R28-AB28</f>
        <v>70953</v>
      </c>
      <c r="AD28" s="12">
        <v>4200000</v>
      </c>
      <c r="AE28" s="12"/>
      <c r="AF28" s="12">
        <v>344000</v>
      </c>
      <c r="AG28" s="12">
        <v>0</v>
      </c>
      <c r="AH28" s="30">
        <f t="shared" si="4"/>
        <v>4544000</v>
      </c>
      <c r="AI28" s="12">
        <v>0</v>
      </c>
      <c r="AJ28" s="30">
        <f t="shared" si="5"/>
        <v>4544000</v>
      </c>
    </row>
    <row r="29" spans="1:36" ht="17.850000000000001" customHeight="1" x14ac:dyDescent="0.25">
      <c r="A29" s="5">
        <f t="shared" si="1"/>
        <v>26</v>
      </c>
      <c r="B29" s="5" t="s">
        <v>43</v>
      </c>
      <c r="C29" s="5">
        <v>9415</v>
      </c>
      <c r="D29" s="6" t="s">
        <v>334</v>
      </c>
      <c r="E29" s="6"/>
      <c r="F29" s="12" t="s">
        <v>333</v>
      </c>
      <c r="G29" s="12">
        <v>132653</v>
      </c>
      <c r="H29" s="12">
        <v>4580</v>
      </c>
      <c r="I29" s="12">
        <v>4920</v>
      </c>
      <c r="J29" s="12"/>
      <c r="K29" s="12">
        <v>5883</v>
      </c>
      <c r="L29" s="12"/>
      <c r="M29" s="12"/>
      <c r="N29" s="12">
        <v>91759</v>
      </c>
      <c r="O29" s="12">
        <v>6108</v>
      </c>
      <c r="P29" s="12">
        <v>41645</v>
      </c>
      <c r="Q29" s="12">
        <v>4988</v>
      </c>
      <c r="R29" s="32">
        <f t="shared" si="2"/>
        <v>292536</v>
      </c>
      <c r="S29" s="12"/>
      <c r="T29" s="12"/>
      <c r="U29" s="12">
        <v>43795</v>
      </c>
      <c r="V29" s="12">
        <v>47195</v>
      </c>
      <c r="W29" s="12">
        <v>140200</v>
      </c>
      <c r="X29" s="12">
        <v>143648</v>
      </c>
      <c r="Y29" s="12">
        <v>14875</v>
      </c>
      <c r="Z29" s="12">
        <v>1974</v>
      </c>
      <c r="AA29" s="12"/>
      <c r="AB29" s="13">
        <f t="shared" si="3"/>
        <v>391687</v>
      </c>
      <c r="AC29" s="14">
        <f t="shared" si="0"/>
        <v>-99151</v>
      </c>
      <c r="AD29" s="12">
        <v>4508832</v>
      </c>
      <c r="AE29" s="12">
        <v>72903</v>
      </c>
      <c r="AF29" s="12">
        <v>249222</v>
      </c>
      <c r="AG29" s="12">
        <v>5856</v>
      </c>
      <c r="AH29" s="30">
        <f t="shared" si="4"/>
        <v>4836813</v>
      </c>
      <c r="AI29" s="12">
        <v>14082</v>
      </c>
      <c r="AJ29" s="30">
        <f t="shared" si="5"/>
        <v>4822731</v>
      </c>
    </row>
    <row r="30" spans="1:36" s="40" customFormat="1" ht="15.75" x14ac:dyDescent="0.25">
      <c r="A30" s="36"/>
      <c r="B30" s="36"/>
      <c r="C30" s="37"/>
      <c r="D30" s="38" t="s">
        <v>326</v>
      </c>
      <c r="E30" s="38"/>
      <c r="F30" s="36"/>
      <c r="G30" s="39">
        <f>SUBTOTAL(109,G4:G29)</f>
        <v>3092571</v>
      </c>
      <c r="H30" s="39">
        <f t="shared" ref="H30:Q30" si="6">SUBTOTAL(109,H4:H29)</f>
        <v>124018</v>
      </c>
      <c r="I30" s="39">
        <f t="shared" si="6"/>
        <v>57836</v>
      </c>
      <c r="J30" s="39">
        <f t="shared" si="6"/>
        <v>152098</v>
      </c>
      <c r="K30" s="39">
        <f t="shared" si="6"/>
        <v>201099</v>
      </c>
      <c r="L30" s="39">
        <f t="shared" si="6"/>
        <v>91803</v>
      </c>
      <c r="M30" s="39">
        <f t="shared" si="6"/>
        <v>0</v>
      </c>
      <c r="N30" s="39">
        <f t="shared" si="6"/>
        <v>1353115</v>
      </c>
      <c r="O30" s="39">
        <f t="shared" si="6"/>
        <v>172785</v>
      </c>
      <c r="P30" s="39">
        <f t="shared" si="6"/>
        <v>352119</v>
      </c>
      <c r="Q30" s="39">
        <f t="shared" si="6"/>
        <v>53894</v>
      </c>
      <c r="R30" s="44">
        <f>SUBTOTAL(109,R4:R29)</f>
        <v>5651338</v>
      </c>
      <c r="S30" s="39">
        <f>SUBTOTAL(109,S4:S29)</f>
        <v>941840</v>
      </c>
      <c r="T30" s="39">
        <f t="shared" ref="T30:AA30" si="7">SUBTOTAL(109,T4:T29)</f>
        <v>291383</v>
      </c>
      <c r="U30" s="39">
        <f t="shared" si="7"/>
        <v>361687</v>
      </c>
      <c r="V30" s="39">
        <f t="shared" si="7"/>
        <v>1073829</v>
      </c>
      <c r="W30" s="39">
        <f t="shared" si="7"/>
        <v>1275402</v>
      </c>
      <c r="X30" s="39">
        <f t="shared" si="7"/>
        <v>790652</v>
      </c>
      <c r="Y30" s="39">
        <f t="shared" si="7"/>
        <v>288839</v>
      </c>
      <c r="Z30" s="39">
        <f t="shared" si="7"/>
        <v>95508</v>
      </c>
      <c r="AA30" s="39">
        <f t="shared" si="7"/>
        <v>557259</v>
      </c>
      <c r="AB30" s="50">
        <f>SUBTOTAL(109,AB4:AB29)</f>
        <v>5676399</v>
      </c>
      <c r="AC30" s="50">
        <f>SUBTOTAL(109,AC4:AC29)</f>
        <v>-25061</v>
      </c>
      <c r="AD30" s="39">
        <f>SUBTOTAL(109,AD4:AD29)</f>
        <v>84746099</v>
      </c>
      <c r="AE30" s="39">
        <f t="shared" ref="AE30:AG30" si="8">SUBTOTAL(109,AE4:AE29)</f>
        <v>3215939</v>
      </c>
      <c r="AF30" s="39">
        <f t="shared" si="8"/>
        <v>16771943</v>
      </c>
      <c r="AG30" s="39">
        <f t="shared" si="8"/>
        <v>1886429</v>
      </c>
      <c r="AH30" s="44">
        <f>SUBTOTAL(109,AH4:AH29)</f>
        <v>106620410</v>
      </c>
      <c r="AI30" s="39">
        <f>SUBTOTAL(109,AI4:AI29)</f>
        <v>1281550</v>
      </c>
      <c r="AJ30" s="44">
        <f>SUBTOTAL(109,AJ4:AJ29)</f>
        <v>105338860</v>
      </c>
    </row>
    <row r="31" spans="1:36" s="40" customFormat="1" ht="15.75" x14ac:dyDescent="0.25">
      <c r="A31" s="41"/>
      <c r="B31" s="41"/>
      <c r="C31" s="42"/>
      <c r="D31" s="38" t="s">
        <v>87</v>
      </c>
      <c r="E31" s="43"/>
      <c r="F31" s="41"/>
      <c r="G31" s="39">
        <v>2981825</v>
      </c>
      <c r="H31" s="39">
        <v>120386</v>
      </c>
      <c r="I31" s="39">
        <v>32845</v>
      </c>
      <c r="J31" s="45">
        <v>224179</v>
      </c>
      <c r="K31" s="39">
        <v>233024</v>
      </c>
      <c r="L31" s="39">
        <v>214266</v>
      </c>
      <c r="M31" s="39">
        <v>141920</v>
      </c>
      <c r="N31" s="39">
        <v>1156694</v>
      </c>
      <c r="O31" s="39">
        <v>74638</v>
      </c>
      <c r="P31" s="39">
        <v>293312</v>
      </c>
      <c r="Q31" s="39">
        <v>3836018</v>
      </c>
      <c r="R31" s="44">
        <v>9309107</v>
      </c>
      <c r="S31" s="46">
        <v>1125138</v>
      </c>
      <c r="T31" s="39">
        <v>329910</v>
      </c>
      <c r="U31" s="39">
        <v>261242</v>
      </c>
      <c r="V31" s="39">
        <v>900992</v>
      </c>
      <c r="W31" s="39">
        <v>1034761</v>
      </c>
      <c r="X31" s="39">
        <v>676070</v>
      </c>
      <c r="Y31" s="39">
        <v>320567</v>
      </c>
      <c r="Z31" s="39">
        <v>82286</v>
      </c>
      <c r="AA31" s="39">
        <v>193852</v>
      </c>
      <c r="AB31" s="50">
        <v>4924818</v>
      </c>
      <c r="AC31" s="50">
        <v>4384289</v>
      </c>
      <c r="AD31" s="39">
        <v>78450680</v>
      </c>
      <c r="AE31" s="39">
        <v>3039770</v>
      </c>
      <c r="AF31" s="39">
        <v>16825696</v>
      </c>
      <c r="AG31" s="39">
        <v>102585</v>
      </c>
      <c r="AH31" s="44">
        <v>98418731</v>
      </c>
      <c r="AI31" s="39">
        <v>1494223.89</v>
      </c>
      <c r="AJ31" s="44">
        <v>96924507.109999999</v>
      </c>
    </row>
    <row r="32" spans="1:36" s="40" customFormat="1" ht="15.75" x14ac:dyDescent="0.25">
      <c r="A32" s="41"/>
      <c r="B32" s="41"/>
      <c r="C32" s="42"/>
      <c r="D32" s="38" t="s">
        <v>324</v>
      </c>
      <c r="E32" s="43"/>
      <c r="F32" s="41"/>
      <c r="G32" s="47">
        <f>G30/G31</f>
        <v>1.0371403419047061</v>
      </c>
      <c r="H32" s="47">
        <f t="shared" ref="H32:AJ32" si="9">H30/H31</f>
        <v>1.0301696210522819</v>
      </c>
      <c r="I32" s="47">
        <f t="shared" si="9"/>
        <v>1.7608768457908357</v>
      </c>
      <c r="J32" s="47">
        <f t="shared" si="9"/>
        <v>0.67846676093657299</v>
      </c>
      <c r="K32" s="47">
        <f t="shared" si="9"/>
        <v>0.86299694452073605</v>
      </c>
      <c r="L32" s="47">
        <f t="shared" si="9"/>
        <v>0.42845341771442974</v>
      </c>
      <c r="M32" s="47">
        <f t="shared" si="9"/>
        <v>0</v>
      </c>
      <c r="N32" s="47">
        <f t="shared" si="9"/>
        <v>1.1698124136547783</v>
      </c>
      <c r="O32" s="47">
        <f t="shared" si="9"/>
        <v>2.3149736059379942</v>
      </c>
      <c r="P32" s="47">
        <f t="shared" si="9"/>
        <v>1.2004929903993018</v>
      </c>
      <c r="Q32" s="47">
        <f t="shared" si="9"/>
        <v>1.404946483567074E-2</v>
      </c>
      <c r="R32" s="48">
        <f t="shared" si="9"/>
        <v>0.60707627487792326</v>
      </c>
      <c r="S32" s="47">
        <f t="shared" si="9"/>
        <v>0.83708842826391072</v>
      </c>
      <c r="T32" s="47">
        <f t="shared" si="9"/>
        <v>0.88321966596950685</v>
      </c>
      <c r="U32" s="47">
        <f t="shared" si="9"/>
        <v>1.3844902427634147</v>
      </c>
      <c r="V32" s="47">
        <f t="shared" si="9"/>
        <v>1.1918296721835488</v>
      </c>
      <c r="W32" s="47">
        <f t="shared" si="9"/>
        <v>1.2325570832298474</v>
      </c>
      <c r="X32" s="47">
        <f t="shared" si="9"/>
        <v>1.1694824500421555</v>
      </c>
      <c r="Y32" s="47">
        <f t="shared" si="9"/>
        <v>0.9010253706713417</v>
      </c>
      <c r="Z32" s="47">
        <f t="shared" si="9"/>
        <v>1.1606834698490631</v>
      </c>
      <c r="AA32" s="47">
        <f t="shared" si="9"/>
        <v>2.8746621133648351</v>
      </c>
      <c r="AB32" s="51">
        <f t="shared" si="9"/>
        <v>1.1526109188197411</v>
      </c>
      <c r="AC32" s="51">
        <f t="shared" si="9"/>
        <v>-5.7160921645448099E-3</v>
      </c>
      <c r="AD32" s="47">
        <f t="shared" si="9"/>
        <v>1.0802468378859176</v>
      </c>
      <c r="AE32" s="47">
        <f t="shared" si="9"/>
        <v>1.0579547136789955</v>
      </c>
      <c r="AF32" s="47">
        <f t="shared" si="9"/>
        <v>0.99680530303174386</v>
      </c>
      <c r="AG32" s="47">
        <f t="shared" si="9"/>
        <v>18.388936004289125</v>
      </c>
      <c r="AH32" s="48">
        <f t="shared" si="9"/>
        <v>1.0833345331388189</v>
      </c>
      <c r="AI32" s="47">
        <f t="shared" si="9"/>
        <v>0.85766932825575426</v>
      </c>
      <c r="AJ32" s="48">
        <f t="shared" si="9"/>
        <v>1.0868134710290609</v>
      </c>
    </row>
    <row r="33" spans="1:36" ht="17.850000000000001" customHeight="1" x14ac:dyDescent="0.25"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x14ac:dyDescent="0.25">
      <c r="F34">
        <f>COUNTIF(F4:F32,"Y")</f>
        <v>20</v>
      </c>
    </row>
    <row r="37" spans="1:36" x14ac:dyDescent="0.25">
      <c r="A37" s="21" t="s">
        <v>88</v>
      </c>
      <c r="B37" s="22"/>
    </row>
    <row r="38" spans="1:36" x14ac:dyDescent="0.25">
      <c r="A38" s="23" t="s">
        <v>89</v>
      </c>
      <c r="B38" s="24">
        <f>COUNT(tblKaimai[[#All],[Ref]])</f>
        <v>26</v>
      </c>
    </row>
    <row r="39" spans="1:36" x14ac:dyDescent="0.25">
      <c r="A39" s="25" t="s">
        <v>90</v>
      </c>
      <c r="B39" s="26">
        <f>COUNTIF(tblKaimai[[#All],[2023 Statistics Returned (Y/N)]],"Y")</f>
        <v>20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F676-DF57-4E59-9CDE-59586AD9E9EA}">
  <sheetPr>
    <tabColor rgb="FFFF0000"/>
  </sheetPr>
  <dimension ref="A1:AJ76"/>
  <sheetViews>
    <sheetView zoomScaleNormal="100" workbookViewId="0">
      <pane xSplit="5" ySplit="3" topLeftCell="F21" activePane="bottomRight" state="frozen"/>
      <selection pane="topRight" activeCell="F1" sqref="F1"/>
      <selection pane="bottomLeft" activeCell="A4" sqref="A4"/>
      <selection pane="bottomRight" activeCell="F28" sqref="F28"/>
    </sheetView>
  </sheetViews>
  <sheetFormatPr defaultColWidth="12.42578125" defaultRowHeight="15" x14ac:dyDescent="0.25"/>
  <cols>
    <col min="2" max="2" width="13.5703125" customWidth="1"/>
    <col min="4" max="4" width="54.42578125" bestFit="1" customWidth="1"/>
    <col min="5" max="5" width="28.5703125" customWidth="1"/>
    <col min="6" max="36" width="15.5703125" customWidth="1"/>
  </cols>
  <sheetData>
    <row r="1" spans="1:36" s="28" customFormat="1" ht="23.25" x14ac:dyDescent="0.35">
      <c r="A1" s="4" t="s">
        <v>329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6" ht="17.850000000000001" customHeight="1" x14ac:dyDescent="0.25"/>
    <row r="3" spans="1:36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</row>
    <row r="4" spans="1:36" ht="17.850000000000001" customHeight="1" x14ac:dyDescent="0.25">
      <c r="A4" s="5">
        <v>1</v>
      </c>
      <c r="B4" s="5" t="s">
        <v>44</v>
      </c>
      <c r="C4" s="5">
        <v>9971</v>
      </c>
      <c r="D4" s="6" t="s">
        <v>162</v>
      </c>
      <c r="E4" s="6"/>
      <c r="F4" s="5" t="s">
        <v>54</v>
      </c>
      <c r="G4" s="12">
        <v>138512</v>
      </c>
      <c r="H4" s="12">
        <v>0</v>
      </c>
      <c r="I4" s="12">
        <v>3900</v>
      </c>
      <c r="J4" s="12">
        <v>0</v>
      </c>
      <c r="K4" s="12"/>
      <c r="L4" s="12"/>
      <c r="M4" s="12"/>
      <c r="N4" s="12">
        <v>32901</v>
      </c>
      <c r="O4" s="12">
        <v>761</v>
      </c>
      <c r="P4" s="12"/>
      <c r="Q4" s="12">
        <v>11967</v>
      </c>
      <c r="R4" s="30">
        <f t="shared" ref="R4:R32" si="0">SUM(G4:Q4)</f>
        <v>188041</v>
      </c>
      <c r="S4" s="12">
        <v>111493</v>
      </c>
      <c r="T4" s="12"/>
      <c r="U4" s="12">
        <v>2595</v>
      </c>
      <c r="V4" s="12">
        <v>7494</v>
      </c>
      <c r="W4" s="12">
        <v>14643</v>
      </c>
      <c r="X4" s="12">
        <v>10841</v>
      </c>
      <c r="Y4" s="12">
        <v>4250</v>
      </c>
      <c r="Z4" s="12"/>
      <c r="AA4" s="12">
        <v>7094</v>
      </c>
      <c r="AB4" s="13">
        <f t="shared" ref="AB4:AB67" si="1">SUM(S4:AA4)</f>
        <v>158410</v>
      </c>
      <c r="AC4" s="14">
        <f t="shared" ref="AC4:AC67" si="2">R4-AB4</f>
        <v>29631</v>
      </c>
      <c r="AD4" s="12">
        <v>2250000</v>
      </c>
      <c r="AE4" s="12">
        <v>53258</v>
      </c>
      <c r="AF4" s="12">
        <v>101156</v>
      </c>
      <c r="AG4" s="12">
        <v>833</v>
      </c>
      <c r="AH4" s="30">
        <f t="shared" ref="AH4:AH67" si="3">SUM(AD4:AG4)</f>
        <v>2405247</v>
      </c>
      <c r="AI4" s="12">
        <v>1363</v>
      </c>
      <c r="AJ4" s="30">
        <f t="shared" ref="AJ4:AJ67" si="4">+AH4-AI4</f>
        <v>2403884</v>
      </c>
    </row>
    <row r="5" spans="1:36" ht="17.850000000000001" customHeight="1" x14ac:dyDescent="0.25">
      <c r="A5" s="5">
        <f t="shared" ref="A5:A67" si="5">A4+1</f>
        <v>2</v>
      </c>
      <c r="B5" s="5" t="s">
        <v>44</v>
      </c>
      <c r="C5" s="5">
        <v>9295</v>
      </c>
      <c r="D5" s="6" t="s">
        <v>163</v>
      </c>
      <c r="E5" s="6"/>
      <c r="F5" s="5" t="s">
        <v>333</v>
      </c>
      <c r="G5" s="3">
        <v>351949</v>
      </c>
      <c r="H5" s="12">
        <v>0</v>
      </c>
      <c r="I5" s="12">
        <v>0</v>
      </c>
      <c r="J5" s="12">
        <v>443931</v>
      </c>
      <c r="K5" s="12">
        <v>10000</v>
      </c>
      <c r="L5" s="12"/>
      <c r="M5" s="12"/>
      <c r="N5" s="12">
        <v>80667</v>
      </c>
      <c r="O5" s="12">
        <v>5324</v>
      </c>
      <c r="P5" s="12"/>
      <c r="Q5" s="12">
        <v>855</v>
      </c>
      <c r="R5" s="30">
        <f>SUM(G5:Q5)</f>
        <v>892726</v>
      </c>
      <c r="S5" s="12">
        <v>122042</v>
      </c>
      <c r="T5" s="12">
        <v>55500</v>
      </c>
      <c r="U5" s="12">
        <v>38322</v>
      </c>
      <c r="V5" s="12"/>
      <c r="W5" s="12">
        <v>107645</v>
      </c>
      <c r="X5" s="12">
        <v>129797</v>
      </c>
      <c r="Y5" s="12">
        <v>1205</v>
      </c>
      <c r="Z5" s="12"/>
      <c r="AA5" s="12">
        <v>199996</v>
      </c>
      <c r="AB5" s="13">
        <f>SUM(S5:AA5)</f>
        <v>654507</v>
      </c>
      <c r="AC5" s="14">
        <f t="shared" si="2"/>
        <v>238219</v>
      </c>
      <c r="AD5" s="12">
        <v>7700000</v>
      </c>
      <c r="AE5" s="12">
        <v>83495</v>
      </c>
      <c r="AF5" s="12">
        <v>258671</v>
      </c>
      <c r="AG5" s="12">
        <v>7104</v>
      </c>
      <c r="AH5" s="30">
        <f>SUM(AD5:AG5)</f>
        <v>8049270</v>
      </c>
      <c r="AI5" s="12">
        <v>5078395</v>
      </c>
      <c r="AJ5" s="30">
        <f>+AH5-AI5</f>
        <v>2970875</v>
      </c>
    </row>
    <row r="6" spans="1:36" ht="17.850000000000001" customHeight="1" x14ac:dyDescent="0.25">
      <c r="A6" s="5">
        <f t="shared" si="5"/>
        <v>3</v>
      </c>
      <c r="B6" s="5" t="s">
        <v>44</v>
      </c>
      <c r="C6" s="5">
        <v>9319</v>
      </c>
      <c r="D6" s="6" t="s">
        <v>164</v>
      </c>
      <c r="E6" s="6"/>
      <c r="F6" s="5" t="s">
        <v>54</v>
      </c>
      <c r="G6" s="3">
        <v>299053</v>
      </c>
      <c r="H6" s="12">
        <v>0</v>
      </c>
      <c r="I6" s="12">
        <v>0</v>
      </c>
      <c r="J6" s="12">
        <v>0</v>
      </c>
      <c r="K6" s="12">
        <v>0</v>
      </c>
      <c r="L6" s="12">
        <v>42994</v>
      </c>
      <c r="M6" s="12"/>
      <c r="N6" s="12">
        <v>0</v>
      </c>
      <c r="O6" s="12">
        <v>19561</v>
      </c>
      <c r="P6" s="12">
        <v>26181</v>
      </c>
      <c r="Q6" s="12">
        <v>216571</v>
      </c>
      <c r="R6" s="30">
        <f t="shared" si="0"/>
        <v>604360</v>
      </c>
      <c r="S6" s="12">
        <v>233501</v>
      </c>
      <c r="T6" s="12">
        <v>0</v>
      </c>
      <c r="U6" s="12">
        <v>205246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18403</v>
      </c>
      <c r="AB6" s="13">
        <f t="shared" si="1"/>
        <v>457150</v>
      </c>
      <c r="AC6" s="14">
        <f t="shared" si="2"/>
        <v>147210</v>
      </c>
      <c r="AD6" s="12">
        <v>33945</v>
      </c>
      <c r="AE6" s="12">
        <v>5420</v>
      </c>
      <c r="AF6" s="12">
        <v>2104999</v>
      </c>
      <c r="AG6" s="12">
        <v>0</v>
      </c>
      <c r="AH6" s="30">
        <f t="shared" si="3"/>
        <v>2144364</v>
      </c>
      <c r="AI6" s="12"/>
      <c r="AJ6" s="30">
        <f t="shared" si="4"/>
        <v>2144364</v>
      </c>
    </row>
    <row r="7" spans="1:36" ht="17.850000000000001" customHeight="1" x14ac:dyDescent="0.25">
      <c r="A7" s="5">
        <f t="shared" si="5"/>
        <v>4</v>
      </c>
      <c r="B7" s="5" t="s">
        <v>44</v>
      </c>
      <c r="C7" s="5">
        <v>9288</v>
      </c>
      <c r="D7" s="6" t="s">
        <v>165</v>
      </c>
      <c r="E7" s="6"/>
      <c r="F7" s="5" t="s">
        <v>333</v>
      </c>
      <c r="G7" s="3">
        <v>264098</v>
      </c>
      <c r="H7" s="12"/>
      <c r="I7" s="12">
        <v>32347</v>
      </c>
      <c r="J7" s="12"/>
      <c r="K7" s="12"/>
      <c r="L7" s="12"/>
      <c r="M7" s="12"/>
      <c r="N7" s="12">
        <v>70460</v>
      </c>
      <c r="O7" s="12">
        <v>39174</v>
      </c>
      <c r="P7" s="12">
        <v>6559</v>
      </c>
      <c r="Q7" s="12"/>
      <c r="R7" s="30">
        <f t="shared" si="0"/>
        <v>412638</v>
      </c>
      <c r="S7" s="12">
        <v>216228</v>
      </c>
      <c r="T7" s="12"/>
      <c r="U7" s="12">
        <v>1261</v>
      </c>
      <c r="V7" s="12">
        <v>23476</v>
      </c>
      <c r="W7" s="12">
        <v>64995</v>
      </c>
      <c r="X7" s="12">
        <v>49079</v>
      </c>
      <c r="Y7" s="12">
        <v>5500</v>
      </c>
      <c r="Z7" s="12">
        <v>14500</v>
      </c>
      <c r="AA7" s="12"/>
      <c r="AB7" s="13">
        <f t="shared" si="1"/>
        <v>375039</v>
      </c>
      <c r="AC7" s="14">
        <f t="shared" si="2"/>
        <v>37599</v>
      </c>
      <c r="AD7" s="12">
        <v>7700000</v>
      </c>
      <c r="AE7" s="12">
        <v>792</v>
      </c>
      <c r="AF7" s="12">
        <v>1442851</v>
      </c>
      <c r="AG7" s="12"/>
      <c r="AH7" s="30">
        <f t="shared" si="3"/>
        <v>9143643</v>
      </c>
      <c r="AI7" s="12">
        <v>409</v>
      </c>
      <c r="AJ7" s="30">
        <f t="shared" si="4"/>
        <v>9143234</v>
      </c>
    </row>
    <row r="8" spans="1:36" ht="17.850000000000001" customHeight="1" x14ac:dyDescent="0.25">
      <c r="A8" s="5">
        <f t="shared" si="5"/>
        <v>5</v>
      </c>
      <c r="B8" s="5" t="s">
        <v>44</v>
      </c>
      <c r="C8" s="5">
        <v>9733</v>
      </c>
      <c r="D8" s="6" t="s">
        <v>166</v>
      </c>
      <c r="E8" s="6"/>
      <c r="F8" s="5" t="s">
        <v>54</v>
      </c>
      <c r="G8" s="3">
        <v>370408</v>
      </c>
      <c r="H8" s="12">
        <v>0</v>
      </c>
      <c r="I8" s="12">
        <v>106255</v>
      </c>
      <c r="J8" s="12">
        <v>0</v>
      </c>
      <c r="K8" s="12">
        <v>21319</v>
      </c>
      <c r="L8" s="12">
        <v>0</v>
      </c>
      <c r="M8" s="12"/>
      <c r="N8" s="12">
        <v>13013</v>
      </c>
      <c r="O8" s="12"/>
      <c r="P8" s="12">
        <v>0</v>
      </c>
      <c r="Q8" s="12">
        <v>38585</v>
      </c>
      <c r="R8" s="30">
        <f t="shared" si="0"/>
        <v>549580</v>
      </c>
      <c r="S8" s="12">
        <v>72157</v>
      </c>
      <c r="T8" s="12">
        <v>24000</v>
      </c>
      <c r="U8" s="12">
        <v>72761</v>
      </c>
      <c r="V8" s="12">
        <v>0</v>
      </c>
      <c r="W8" s="12">
        <v>112395</v>
      </c>
      <c r="X8" s="12">
        <v>55527</v>
      </c>
      <c r="Y8" s="12">
        <v>41641</v>
      </c>
      <c r="Z8" s="12">
        <v>20414</v>
      </c>
      <c r="AA8" s="12">
        <v>108452</v>
      </c>
      <c r="AB8" s="13">
        <f t="shared" si="1"/>
        <v>507347</v>
      </c>
      <c r="AC8" s="14">
        <f t="shared" si="2"/>
        <v>42233</v>
      </c>
      <c r="AD8" s="12">
        <v>0</v>
      </c>
      <c r="AE8" s="12">
        <v>0</v>
      </c>
      <c r="AF8" s="12"/>
      <c r="AG8" s="12">
        <v>0</v>
      </c>
      <c r="AH8" s="30">
        <f t="shared" si="3"/>
        <v>0</v>
      </c>
      <c r="AI8" s="12"/>
      <c r="AJ8" s="30">
        <f t="shared" si="4"/>
        <v>0</v>
      </c>
    </row>
    <row r="9" spans="1:36" ht="17.850000000000001" customHeight="1" x14ac:dyDescent="0.25">
      <c r="A9" s="5">
        <f t="shared" si="5"/>
        <v>6</v>
      </c>
      <c r="B9" s="5" t="s">
        <v>44</v>
      </c>
      <c r="C9" s="5">
        <v>4995</v>
      </c>
      <c r="D9" s="6" t="s">
        <v>167</v>
      </c>
      <c r="E9" s="6"/>
      <c r="F9" s="5" t="s">
        <v>54</v>
      </c>
      <c r="G9" s="3">
        <v>305944</v>
      </c>
      <c r="H9" s="12">
        <v>0</v>
      </c>
      <c r="I9" s="12">
        <v>41235</v>
      </c>
      <c r="J9" s="12">
        <v>60000</v>
      </c>
      <c r="K9" s="12">
        <v>29865</v>
      </c>
      <c r="L9" s="12">
        <v>0</v>
      </c>
      <c r="M9" s="12"/>
      <c r="N9" s="12">
        <v>0</v>
      </c>
      <c r="O9" s="12">
        <v>0</v>
      </c>
      <c r="P9" s="12">
        <v>0</v>
      </c>
      <c r="Q9" s="12">
        <v>0</v>
      </c>
      <c r="R9" s="30">
        <f t="shared" si="0"/>
        <v>437044</v>
      </c>
      <c r="S9" s="12">
        <v>72363</v>
      </c>
      <c r="T9" s="12">
        <v>29233</v>
      </c>
      <c r="U9" s="12">
        <v>10862</v>
      </c>
      <c r="V9" s="12">
        <v>35475</v>
      </c>
      <c r="W9" s="12">
        <v>174830</v>
      </c>
      <c r="X9" s="12">
        <v>29878</v>
      </c>
      <c r="Y9" s="12">
        <v>30558</v>
      </c>
      <c r="Z9" s="12">
        <v>44017</v>
      </c>
      <c r="AA9" s="12"/>
      <c r="AB9" s="13">
        <f t="shared" si="1"/>
        <v>427216</v>
      </c>
      <c r="AC9" s="14">
        <f t="shared" si="2"/>
        <v>9828</v>
      </c>
      <c r="AD9" s="12">
        <v>3500000</v>
      </c>
      <c r="AE9" s="12">
        <v>200000</v>
      </c>
      <c r="AF9" s="12"/>
      <c r="AG9" s="12">
        <v>0</v>
      </c>
      <c r="AH9" s="30">
        <f t="shared" si="3"/>
        <v>3700000</v>
      </c>
      <c r="AI9" s="12">
        <v>438453</v>
      </c>
      <c r="AJ9" s="30">
        <f t="shared" si="4"/>
        <v>3261547</v>
      </c>
    </row>
    <row r="10" spans="1:36" ht="17.850000000000001" customHeight="1" x14ac:dyDescent="0.25">
      <c r="A10" s="5">
        <f t="shared" si="5"/>
        <v>7</v>
      </c>
      <c r="B10" s="5" t="s">
        <v>44</v>
      </c>
      <c r="C10" s="33">
        <v>20045</v>
      </c>
      <c r="D10" s="6" t="s">
        <v>168</v>
      </c>
      <c r="E10" s="6"/>
      <c r="F10" s="5" t="s">
        <v>54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0"/>
      <c r="S10" s="3"/>
      <c r="T10" s="3"/>
      <c r="U10" s="3"/>
      <c r="V10" s="3"/>
      <c r="W10" s="3"/>
      <c r="X10" s="3"/>
      <c r="Y10" s="3"/>
      <c r="Z10" s="3"/>
      <c r="AA10" s="3"/>
      <c r="AB10" s="13"/>
      <c r="AC10" s="14">
        <f t="shared" si="2"/>
        <v>0</v>
      </c>
      <c r="AD10" s="3"/>
      <c r="AE10" s="3"/>
      <c r="AF10" s="3"/>
      <c r="AG10" s="3"/>
      <c r="AH10" s="30"/>
      <c r="AI10" s="3"/>
      <c r="AJ10" s="30"/>
    </row>
    <row r="11" spans="1:36" ht="17.850000000000001" customHeight="1" x14ac:dyDescent="0.25">
      <c r="A11" s="5">
        <f t="shared" si="5"/>
        <v>8</v>
      </c>
      <c r="B11" s="5" t="s">
        <v>44</v>
      </c>
      <c r="C11" s="5">
        <v>9290</v>
      </c>
      <c r="D11" s="6" t="s">
        <v>169</v>
      </c>
      <c r="E11" s="6" t="s">
        <v>170</v>
      </c>
      <c r="F11" s="5" t="s">
        <v>54</v>
      </c>
      <c r="G11" s="3">
        <v>1785</v>
      </c>
      <c r="H11" s="3"/>
      <c r="I11" s="3">
        <v>0</v>
      </c>
      <c r="J11" s="3">
        <v>0</v>
      </c>
      <c r="K11" s="3">
        <v>10286</v>
      </c>
      <c r="L11" s="3">
        <v>500</v>
      </c>
      <c r="M11" s="3"/>
      <c r="N11" s="3">
        <v>0</v>
      </c>
      <c r="O11" s="3">
        <v>44422</v>
      </c>
      <c r="P11" s="3">
        <v>570</v>
      </c>
      <c r="Q11" s="3"/>
      <c r="R11" s="30">
        <f t="shared" si="0"/>
        <v>57563</v>
      </c>
      <c r="S11" s="3"/>
      <c r="T11" s="3"/>
      <c r="U11" s="3">
        <v>5485</v>
      </c>
      <c r="V11" s="3">
        <v>27750</v>
      </c>
      <c r="W11" s="3">
        <v>6255</v>
      </c>
      <c r="X11" s="3">
        <v>10256</v>
      </c>
      <c r="Y11" s="3"/>
      <c r="Z11" s="3"/>
      <c r="AA11" s="3"/>
      <c r="AB11" s="13">
        <f t="shared" si="1"/>
        <v>49746</v>
      </c>
      <c r="AC11" s="14">
        <f t="shared" si="2"/>
        <v>7817</v>
      </c>
      <c r="AD11" s="3">
        <v>0</v>
      </c>
      <c r="AE11" s="3">
        <v>10764</v>
      </c>
      <c r="AF11" s="3">
        <v>2724446</v>
      </c>
      <c r="AG11" s="3">
        <v>861</v>
      </c>
      <c r="AH11" s="30">
        <f t="shared" si="3"/>
        <v>2736071</v>
      </c>
      <c r="AI11" s="3">
        <v>17280</v>
      </c>
      <c r="AJ11" s="30">
        <f t="shared" si="4"/>
        <v>2718791</v>
      </c>
    </row>
    <row r="12" spans="1:36" ht="17.850000000000001" customHeight="1" x14ac:dyDescent="0.25">
      <c r="A12" s="5">
        <f t="shared" si="5"/>
        <v>9</v>
      </c>
      <c r="B12" s="5" t="s">
        <v>44</v>
      </c>
      <c r="C12" s="5">
        <v>9275</v>
      </c>
      <c r="D12" s="6" t="s">
        <v>171</v>
      </c>
      <c r="E12" s="6"/>
      <c r="F12" s="5" t="s">
        <v>333</v>
      </c>
      <c r="G12" s="3">
        <v>25982</v>
      </c>
      <c r="H12" s="3"/>
      <c r="I12" s="3">
        <v>0</v>
      </c>
      <c r="J12" s="3">
        <v>0</v>
      </c>
      <c r="K12" s="3">
        <v>0</v>
      </c>
      <c r="L12" s="3">
        <v>0</v>
      </c>
      <c r="M12" s="3"/>
      <c r="N12" s="3">
        <v>13482</v>
      </c>
      <c r="O12" s="3"/>
      <c r="P12" s="3">
        <v>43619</v>
      </c>
      <c r="Q12" s="3"/>
      <c r="R12" s="30">
        <f t="shared" si="0"/>
        <v>83083</v>
      </c>
      <c r="S12" s="3">
        <v>51639</v>
      </c>
      <c r="T12" s="3"/>
      <c r="U12" s="3">
        <v>1960</v>
      </c>
      <c r="V12" s="3"/>
      <c r="W12" s="3">
        <v>13435</v>
      </c>
      <c r="X12" s="3">
        <v>7725</v>
      </c>
      <c r="Y12" s="3"/>
      <c r="Z12" s="3">
        <v>0</v>
      </c>
      <c r="AA12" s="3">
        <v>8590</v>
      </c>
      <c r="AB12" s="13">
        <f t="shared" si="1"/>
        <v>83349</v>
      </c>
      <c r="AC12" s="14">
        <f t="shared" si="2"/>
        <v>-266</v>
      </c>
      <c r="AD12" s="3">
        <v>2250000</v>
      </c>
      <c r="AE12" s="3">
        <v>0</v>
      </c>
      <c r="AF12" s="3">
        <v>20771</v>
      </c>
      <c r="AG12" s="3">
        <v>0</v>
      </c>
      <c r="AH12" s="30">
        <f t="shared" si="3"/>
        <v>2270771</v>
      </c>
      <c r="AI12" s="3">
        <v>0</v>
      </c>
      <c r="AJ12" s="30">
        <f t="shared" si="4"/>
        <v>2270771</v>
      </c>
    </row>
    <row r="13" spans="1:36" ht="17.850000000000001" customHeight="1" x14ac:dyDescent="0.25">
      <c r="A13" s="5">
        <f t="shared" si="5"/>
        <v>10</v>
      </c>
      <c r="B13" s="5" t="s">
        <v>44</v>
      </c>
      <c r="C13" s="5">
        <v>9277</v>
      </c>
      <c r="D13" s="6" t="s">
        <v>172</v>
      </c>
      <c r="E13" s="6" t="s">
        <v>64</v>
      </c>
      <c r="F13" s="5" t="s">
        <v>54</v>
      </c>
      <c r="G13" s="3">
        <v>33227</v>
      </c>
      <c r="H13" s="3">
        <v>1290</v>
      </c>
      <c r="I13" s="3">
        <v>7221</v>
      </c>
      <c r="J13" s="3">
        <v>0</v>
      </c>
      <c r="K13" s="3"/>
      <c r="L13" s="3"/>
      <c r="M13" s="3"/>
      <c r="N13" s="3">
        <v>36642</v>
      </c>
      <c r="O13" s="3">
        <v>45894</v>
      </c>
      <c r="P13" s="3"/>
      <c r="Q13" s="3">
        <v>0</v>
      </c>
      <c r="R13" s="30">
        <f t="shared" si="0"/>
        <v>124274</v>
      </c>
      <c r="S13" s="3">
        <v>69080</v>
      </c>
      <c r="T13" s="3">
        <v>26000</v>
      </c>
      <c r="U13" s="3">
        <v>291</v>
      </c>
      <c r="V13" s="3">
        <v>5790</v>
      </c>
      <c r="W13" s="3">
        <v>21915</v>
      </c>
      <c r="X13" s="3">
        <v>7722</v>
      </c>
      <c r="Y13" s="3">
        <v>2895</v>
      </c>
      <c r="Z13" s="3">
        <v>1182</v>
      </c>
      <c r="AA13" s="3">
        <v>5751</v>
      </c>
      <c r="AB13" s="13">
        <f t="shared" si="1"/>
        <v>140626</v>
      </c>
      <c r="AC13" s="14">
        <f t="shared" si="2"/>
        <v>-16352</v>
      </c>
      <c r="AD13" s="3">
        <v>2750000</v>
      </c>
      <c r="AE13" s="3">
        <v>150833</v>
      </c>
      <c r="AF13" s="3">
        <v>1275427</v>
      </c>
      <c r="AG13" s="3">
        <v>2351</v>
      </c>
      <c r="AH13" s="30">
        <f t="shared" si="3"/>
        <v>4178611</v>
      </c>
      <c r="AI13" s="3"/>
      <c r="AJ13" s="30">
        <f t="shared" si="4"/>
        <v>4178611</v>
      </c>
    </row>
    <row r="14" spans="1:36" ht="17.850000000000001" customHeight="1" x14ac:dyDescent="0.25">
      <c r="A14" s="5">
        <f t="shared" si="5"/>
        <v>11</v>
      </c>
      <c r="B14" s="5" t="s">
        <v>44</v>
      </c>
      <c r="C14" s="5">
        <v>9293</v>
      </c>
      <c r="D14" s="6" t="s">
        <v>173</v>
      </c>
      <c r="E14" s="6"/>
      <c r="F14" s="5" t="s">
        <v>333</v>
      </c>
      <c r="G14" s="3">
        <v>76327</v>
      </c>
      <c r="H14" s="3"/>
      <c r="I14" s="3"/>
      <c r="J14" s="3">
        <v>55302</v>
      </c>
      <c r="K14" s="3"/>
      <c r="L14" s="3"/>
      <c r="M14" s="3"/>
      <c r="N14" s="3"/>
      <c r="O14" s="3">
        <v>8987</v>
      </c>
      <c r="P14" s="3">
        <v>4174</v>
      </c>
      <c r="Q14" s="3">
        <v>2457</v>
      </c>
      <c r="R14" s="30">
        <f t="shared" si="0"/>
        <v>147247</v>
      </c>
      <c r="S14" s="3">
        <v>81755</v>
      </c>
      <c r="T14" s="3"/>
      <c r="U14" s="3"/>
      <c r="V14" s="3"/>
      <c r="W14" s="3">
        <v>103578</v>
      </c>
      <c r="X14" s="3"/>
      <c r="Y14" s="3">
        <v>1593</v>
      </c>
      <c r="Z14" s="3"/>
      <c r="AA14" s="3">
        <v>4755</v>
      </c>
      <c r="AB14" s="13">
        <f t="shared" si="1"/>
        <v>191681</v>
      </c>
      <c r="AC14" s="14">
        <f t="shared" si="2"/>
        <v>-44434</v>
      </c>
      <c r="AD14" s="3"/>
      <c r="AE14" s="3"/>
      <c r="AF14" s="3">
        <v>115351</v>
      </c>
      <c r="AG14" s="3">
        <v>2615</v>
      </c>
      <c r="AH14" s="30">
        <f t="shared" si="3"/>
        <v>117966</v>
      </c>
      <c r="AI14" s="3">
        <v>2389</v>
      </c>
      <c r="AJ14" s="30">
        <f t="shared" si="4"/>
        <v>115577</v>
      </c>
    </row>
    <row r="15" spans="1:36" ht="17.850000000000001" customHeight="1" x14ac:dyDescent="0.25">
      <c r="A15" s="5">
        <f t="shared" si="5"/>
        <v>12</v>
      </c>
      <c r="B15" s="5" t="s">
        <v>44</v>
      </c>
      <c r="C15" s="5">
        <v>9279</v>
      </c>
      <c r="D15" s="6" t="s">
        <v>174</v>
      </c>
      <c r="E15" s="6"/>
      <c r="F15" s="5" t="s">
        <v>333</v>
      </c>
      <c r="G15" s="3">
        <v>113714</v>
      </c>
      <c r="H15" s="3">
        <v>1205</v>
      </c>
      <c r="I15" s="3">
        <v>50</v>
      </c>
      <c r="J15" s="3"/>
      <c r="K15" s="3"/>
      <c r="L15" s="3"/>
      <c r="M15" s="3"/>
      <c r="N15" s="3">
        <v>27216</v>
      </c>
      <c r="O15" s="3">
        <v>9559</v>
      </c>
      <c r="P15" s="3"/>
      <c r="Q15" s="3"/>
      <c r="R15" s="30">
        <f t="shared" si="0"/>
        <v>151744</v>
      </c>
      <c r="S15" s="3">
        <v>69025</v>
      </c>
      <c r="T15" s="3">
        <v>8857</v>
      </c>
      <c r="U15" s="3">
        <v>17321</v>
      </c>
      <c r="V15" s="3">
        <v>16401</v>
      </c>
      <c r="W15" s="3">
        <v>24055</v>
      </c>
      <c r="X15" s="3">
        <v>10809</v>
      </c>
      <c r="Y15" s="3">
        <v>400</v>
      </c>
      <c r="Z15" s="3">
        <v>5190</v>
      </c>
      <c r="AA15" s="3">
        <v>0</v>
      </c>
      <c r="AB15" s="13">
        <f t="shared" si="1"/>
        <v>152058</v>
      </c>
      <c r="AC15" s="14">
        <f t="shared" si="2"/>
        <v>-314</v>
      </c>
      <c r="AD15" s="3">
        <v>5475000</v>
      </c>
      <c r="AE15" s="3">
        <v>26866</v>
      </c>
      <c r="AF15" s="3">
        <v>353767</v>
      </c>
      <c r="AG15" s="3">
        <v>126</v>
      </c>
      <c r="AH15" s="30">
        <f t="shared" si="3"/>
        <v>5855759</v>
      </c>
      <c r="AI15" s="3">
        <v>32649</v>
      </c>
      <c r="AJ15" s="30">
        <f t="shared" si="4"/>
        <v>5823110</v>
      </c>
    </row>
    <row r="16" spans="1:36" x14ac:dyDescent="0.25">
      <c r="A16" s="5">
        <f t="shared" si="5"/>
        <v>13</v>
      </c>
      <c r="B16" s="5" t="s">
        <v>44</v>
      </c>
      <c r="C16" s="5">
        <v>9340</v>
      </c>
      <c r="D16" s="6" t="s">
        <v>175</v>
      </c>
      <c r="E16" s="6"/>
      <c r="F16" s="5" t="s">
        <v>333</v>
      </c>
      <c r="G16" s="3">
        <v>212052</v>
      </c>
      <c r="H16" s="3">
        <v>23405</v>
      </c>
      <c r="I16" s="3">
        <v>90996</v>
      </c>
      <c r="J16" s="3">
        <v>0</v>
      </c>
      <c r="K16" s="3">
        <v>54778</v>
      </c>
      <c r="L16" s="3"/>
      <c r="M16" s="3">
        <v>5510371</v>
      </c>
      <c r="N16" s="3"/>
      <c r="O16" s="3">
        <v>146504</v>
      </c>
      <c r="P16" s="3">
        <v>101009</v>
      </c>
      <c r="Q16" s="3"/>
      <c r="R16" s="30">
        <f t="shared" si="0"/>
        <v>6139115</v>
      </c>
      <c r="S16" s="3">
        <v>124397</v>
      </c>
      <c r="T16" s="3">
        <v>45118</v>
      </c>
      <c r="U16" s="3">
        <v>17258</v>
      </c>
      <c r="V16" s="3">
        <v>257651</v>
      </c>
      <c r="W16" s="3">
        <v>23894</v>
      </c>
      <c r="X16" s="3">
        <v>40902</v>
      </c>
      <c r="Y16" s="3">
        <v>37701</v>
      </c>
      <c r="Z16" s="3">
        <v>24765</v>
      </c>
      <c r="AA16" s="3"/>
      <c r="AB16" s="13">
        <f t="shared" si="1"/>
        <v>571686</v>
      </c>
      <c r="AC16" s="14">
        <f t="shared" si="2"/>
        <v>5567429</v>
      </c>
      <c r="AD16" s="3">
        <v>1080361</v>
      </c>
      <c r="AE16" s="3">
        <v>75726</v>
      </c>
      <c r="AF16" s="3">
        <v>2792451</v>
      </c>
      <c r="AG16" s="3">
        <v>21230</v>
      </c>
      <c r="AH16" s="30">
        <f t="shared" si="3"/>
        <v>3969768</v>
      </c>
      <c r="AI16" s="3">
        <v>96364</v>
      </c>
      <c r="AJ16" s="30">
        <f t="shared" si="4"/>
        <v>3873404</v>
      </c>
    </row>
    <row r="17" spans="1:36" ht="17.850000000000001" customHeight="1" x14ac:dyDescent="0.25">
      <c r="A17" s="5">
        <f t="shared" si="5"/>
        <v>14</v>
      </c>
      <c r="B17" s="5" t="s">
        <v>44</v>
      </c>
      <c r="C17" s="5">
        <v>9350</v>
      </c>
      <c r="D17" s="7" t="s">
        <v>176</v>
      </c>
      <c r="E17" s="7"/>
      <c r="F17" s="5" t="s">
        <v>333</v>
      </c>
      <c r="G17" s="3">
        <v>167813</v>
      </c>
      <c r="H17" s="3"/>
      <c r="I17" s="3"/>
      <c r="J17" s="3">
        <v>0</v>
      </c>
      <c r="K17" s="3">
        <v>3077</v>
      </c>
      <c r="L17" s="3">
        <v>0</v>
      </c>
      <c r="M17" s="3"/>
      <c r="N17" s="3">
        <v>0</v>
      </c>
      <c r="O17" s="3">
        <v>1519</v>
      </c>
      <c r="P17" s="3">
        <v>11941</v>
      </c>
      <c r="Q17" s="3">
        <v>10976</v>
      </c>
      <c r="R17" s="30">
        <f t="shared" si="0"/>
        <v>195326</v>
      </c>
      <c r="S17" s="3">
        <v>99354</v>
      </c>
      <c r="T17" s="3"/>
      <c r="U17" s="3">
        <v>8935</v>
      </c>
      <c r="V17" s="3">
        <v>200</v>
      </c>
      <c r="W17" s="3">
        <v>50007</v>
      </c>
      <c r="X17" s="3">
        <v>37163</v>
      </c>
      <c r="Y17" s="3">
        <v>5450</v>
      </c>
      <c r="Z17" s="3">
        <v>1456</v>
      </c>
      <c r="AA17" s="3"/>
      <c r="AB17" s="13">
        <f t="shared" si="1"/>
        <v>202565</v>
      </c>
      <c r="AC17" s="14">
        <f t="shared" si="2"/>
        <v>-7239</v>
      </c>
      <c r="AD17" s="3">
        <v>1892000</v>
      </c>
      <c r="AE17" s="3">
        <v>25688</v>
      </c>
      <c r="AF17" s="3">
        <v>123240</v>
      </c>
      <c r="AG17" s="3">
        <v>1995</v>
      </c>
      <c r="AH17" s="30">
        <f t="shared" si="3"/>
        <v>2042923</v>
      </c>
      <c r="AI17" s="3">
        <v>21099</v>
      </c>
      <c r="AJ17" s="30">
        <f t="shared" si="4"/>
        <v>2021824</v>
      </c>
    </row>
    <row r="18" spans="1:36" ht="17.850000000000001" customHeight="1" x14ac:dyDescent="0.25">
      <c r="A18" s="5">
        <f t="shared" si="5"/>
        <v>15</v>
      </c>
      <c r="B18" s="5" t="s">
        <v>44</v>
      </c>
      <c r="C18" s="5">
        <v>9261</v>
      </c>
      <c r="D18" s="6" t="s">
        <v>177</v>
      </c>
      <c r="E18" s="6"/>
      <c r="F18" s="5" t="s">
        <v>333</v>
      </c>
      <c r="G18" s="3">
        <v>62481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/>
      <c r="N18" s="3">
        <v>16030</v>
      </c>
      <c r="O18" s="3">
        <v>6548</v>
      </c>
      <c r="P18" s="3">
        <v>0</v>
      </c>
      <c r="Q18" s="3">
        <v>0</v>
      </c>
      <c r="R18" s="30">
        <f t="shared" si="0"/>
        <v>85059</v>
      </c>
      <c r="S18" s="3"/>
      <c r="T18" s="3">
        <v>0</v>
      </c>
      <c r="U18" s="3">
        <v>23417</v>
      </c>
      <c r="V18" s="3">
        <v>2443</v>
      </c>
      <c r="W18" s="3">
        <v>19622</v>
      </c>
      <c r="X18" s="3">
        <v>15816</v>
      </c>
      <c r="Y18" s="3">
        <v>2152</v>
      </c>
      <c r="Z18" s="3">
        <v>3920</v>
      </c>
      <c r="AA18" s="3">
        <v>1354</v>
      </c>
      <c r="AB18" s="13">
        <f t="shared" si="1"/>
        <v>68724</v>
      </c>
      <c r="AC18" s="14">
        <f t="shared" si="2"/>
        <v>16335</v>
      </c>
      <c r="AD18" s="3"/>
      <c r="AE18" s="3">
        <v>1336004</v>
      </c>
      <c r="AF18" s="3">
        <v>484872</v>
      </c>
      <c r="AG18" s="3">
        <v>4830</v>
      </c>
      <c r="AH18" s="30">
        <f t="shared" si="3"/>
        <v>1825706</v>
      </c>
      <c r="AI18" s="3">
        <v>0</v>
      </c>
      <c r="AJ18" s="30">
        <f t="shared" si="4"/>
        <v>1825706</v>
      </c>
    </row>
    <row r="19" spans="1:36" ht="17.850000000000001" customHeight="1" x14ac:dyDescent="0.25">
      <c r="A19" s="5">
        <f t="shared" si="5"/>
        <v>16</v>
      </c>
      <c r="B19" s="5" t="s">
        <v>44</v>
      </c>
      <c r="C19" s="5">
        <v>15266</v>
      </c>
      <c r="D19" s="6" t="s">
        <v>178</v>
      </c>
      <c r="E19" s="6"/>
      <c r="F19" s="5" t="s">
        <v>54</v>
      </c>
      <c r="G19" s="3">
        <v>32749</v>
      </c>
      <c r="H19" s="3">
        <v>0</v>
      </c>
      <c r="I19" s="3"/>
      <c r="J19" s="3">
        <v>0</v>
      </c>
      <c r="K19" s="3"/>
      <c r="L19" s="3"/>
      <c r="M19" s="3"/>
      <c r="N19" s="3">
        <v>138527</v>
      </c>
      <c r="O19" s="3">
        <v>3624</v>
      </c>
      <c r="P19" s="3"/>
      <c r="Q19" s="3">
        <v>121</v>
      </c>
      <c r="R19" s="30">
        <f t="shared" si="0"/>
        <v>175021</v>
      </c>
      <c r="S19" s="3">
        <v>65981</v>
      </c>
      <c r="T19" s="3">
        <v>0</v>
      </c>
      <c r="U19" s="3">
        <v>51700</v>
      </c>
      <c r="V19" s="3">
        <v>600</v>
      </c>
      <c r="W19" s="3">
        <v>20919</v>
      </c>
      <c r="X19" s="3">
        <v>963</v>
      </c>
      <c r="Y19" s="3"/>
      <c r="Z19" s="3">
        <v>7934</v>
      </c>
      <c r="AA19" s="3">
        <v>15950</v>
      </c>
      <c r="AB19" s="13">
        <f t="shared" si="1"/>
        <v>164047</v>
      </c>
      <c r="AC19" s="14">
        <f t="shared" si="2"/>
        <v>10974</v>
      </c>
      <c r="AD19" s="3">
        <v>3691487</v>
      </c>
      <c r="AE19" s="3">
        <v>29675</v>
      </c>
      <c r="AF19" s="3">
        <v>303855</v>
      </c>
      <c r="AG19" s="3"/>
      <c r="AH19" s="30">
        <f t="shared" si="3"/>
        <v>4025017</v>
      </c>
      <c r="AI19" s="3"/>
      <c r="AJ19" s="30">
        <f t="shared" si="4"/>
        <v>4025017</v>
      </c>
    </row>
    <row r="20" spans="1:36" ht="17.850000000000001" customHeight="1" x14ac:dyDescent="0.25">
      <c r="A20" s="5">
        <f t="shared" si="5"/>
        <v>17</v>
      </c>
      <c r="B20" s="5" t="s">
        <v>44</v>
      </c>
      <c r="C20" s="5">
        <v>9296</v>
      </c>
      <c r="D20" s="6" t="s">
        <v>179</v>
      </c>
      <c r="E20" s="6"/>
      <c r="F20" s="5" t="s">
        <v>54</v>
      </c>
      <c r="G20" s="3">
        <v>50195</v>
      </c>
      <c r="H20" s="3">
        <v>0</v>
      </c>
      <c r="I20" s="3"/>
      <c r="J20" s="3">
        <v>0</v>
      </c>
      <c r="K20" s="3">
        <v>0</v>
      </c>
      <c r="L20" s="3">
        <v>0</v>
      </c>
      <c r="M20" s="3"/>
      <c r="N20" s="3">
        <v>67316</v>
      </c>
      <c r="O20" s="3">
        <v>1557</v>
      </c>
      <c r="P20" s="3"/>
      <c r="Q20" s="3">
        <v>2446</v>
      </c>
      <c r="R20" s="30">
        <f t="shared" si="0"/>
        <v>121514</v>
      </c>
      <c r="S20" s="3">
        <v>60669</v>
      </c>
      <c r="T20" s="3">
        <v>26000</v>
      </c>
      <c r="U20" s="3">
        <v>517</v>
      </c>
      <c r="V20" s="3"/>
      <c r="W20" s="3">
        <v>17186</v>
      </c>
      <c r="X20" s="3">
        <v>13214</v>
      </c>
      <c r="Y20" s="3">
        <v>1550</v>
      </c>
      <c r="Z20" s="3"/>
      <c r="AA20" s="3"/>
      <c r="AB20" s="13">
        <f t="shared" si="1"/>
        <v>119136</v>
      </c>
      <c r="AC20" s="14">
        <f t="shared" si="2"/>
        <v>2378</v>
      </c>
      <c r="AD20" s="3">
        <v>0</v>
      </c>
      <c r="AE20" s="3">
        <v>0</v>
      </c>
      <c r="AF20" s="3">
        <v>72138</v>
      </c>
      <c r="AG20" s="3">
        <v>0</v>
      </c>
      <c r="AH20" s="30">
        <f t="shared" si="3"/>
        <v>72138</v>
      </c>
      <c r="AI20" s="3">
        <v>15205</v>
      </c>
      <c r="AJ20" s="30">
        <f t="shared" si="4"/>
        <v>56933</v>
      </c>
    </row>
    <row r="21" spans="1:36" ht="30.95" customHeight="1" x14ac:dyDescent="0.25">
      <c r="A21" s="5">
        <f t="shared" si="5"/>
        <v>18</v>
      </c>
      <c r="B21" s="5" t="s">
        <v>44</v>
      </c>
      <c r="C21" s="5">
        <v>9280</v>
      </c>
      <c r="D21" s="6" t="s">
        <v>180</v>
      </c>
      <c r="E21" s="6"/>
      <c r="F21" s="5" t="s">
        <v>333</v>
      </c>
      <c r="G21" s="3">
        <v>141597</v>
      </c>
      <c r="H21" s="3"/>
      <c r="I21" s="3">
        <v>24289</v>
      </c>
      <c r="J21" s="3">
        <v>0</v>
      </c>
      <c r="K21" s="3"/>
      <c r="L21" s="3"/>
      <c r="M21" s="3"/>
      <c r="N21" s="3">
        <v>38201</v>
      </c>
      <c r="O21" s="3">
        <v>1141</v>
      </c>
      <c r="P21" s="3">
        <v>4322</v>
      </c>
      <c r="Q21" s="3"/>
      <c r="R21" s="30">
        <f t="shared" si="0"/>
        <v>209550</v>
      </c>
      <c r="S21" s="3">
        <v>77019</v>
      </c>
      <c r="T21" s="3"/>
      <c r="U21" s="3">
        <v>1746</v>
      </c>
      <c r="V21" s="3">
        <v>49232</v>
      </c>
      <c r="W21" s="3">
        <v>34609</v>
      </c>
      <c r="X21" s="3">
        <v>33032</v>
      </c>
      <c r="Y21" s="3">
        <v>18010</v>
      </c>
      <c r="Z21" s="3">
        <v>9240</v>
      </c>
      <c r="AA21" s="3"/>
      <c r="AB21" s="13">
        <f t="shared" si="1"/>
        <v>222888</v>
      </c>
      <c r="AC21" s="14">
        <f t="shared" si="2"/>
        <v>-13338</v>
      </c>
      <c r="AD21" s="3">
        <v>7387297</v>
      </c>
      <c r="AE21" s="3">
        <v>13067</v>
      </c>
      <c r="AF21" s="3">
        <v>73451</v>
      </c>
      <c r="AG21" s="3">
        <v>5755</v>
      </c>
      <c r="AH21" s="30">
        <f t="shared" si="3"/>
        <v>7479570</v>
      </c>
      <c r="AI21" s="3">
        <v>15968</v>
      </c>
      <c r="AJ21" s="30">
        <f t="shared" si="4"/>
        <v>7463602</v>
      </c>
    </row>
    <row r="22" spans="1:36" ht="17.850000000000001" customHeight="1" x14ac:dyDescent="0.25">
      <c r="A22" s="5">
        <f t="shared" si="5"/>
        <v>19</v>
      </c>
      <c r="B22" s="5" t="s">
        <v>44</v>
      </c>
      <c r="C22" s="5">
        <v>9299</v>
      </c>
      <c r="D22" s="6" t="s">
        <v>181</v>
      </c>
      <c r="E22" s="6"/>
      <c r="F22" s="5" t="s">
        <v>333</v>
      </c>
      <c r="G22" s="3">
        <v>250050</v>
      </c>
      <c r="H22" s="3">
        <v>1079</v>
      </c>
      <c r="I22" s="3">
        <v>1883</v>
      </c>
      <c r="J22" s="3"/>
      <c r="K22" s="3"/>
      <c r="L22" s="3">
        <v>11000</v>
      </c>
      <c r="M22" s="3"/>
      <c r="N22" s="3">
        <v>97976</v>
      </c>
      <c r="O22" s="3">
        <v>18794</v>
      </c>
      <c r="P22" s="3">
        <v>2379</v>
      </c>
      <c r="Q22" s="3">
        <v>1411</v>
      </c>
      <c r="R22" s="30">
        <f t="shared" si="0"/>
        <v>384572</v>
      </c>
      <c r="S22" s="3">
        <v>102779</v>
      </c>
      <c r="T22" s="3">
        <v>52205</v>
      </c>
      <c r="U22" s="3">
        <v>3770</v>
      </c>
      <c r="V22" s="3">
        <v>52023</v>
      </c>
      <c r="W22" s="3">
        <v>71927</v>
      </c>
      <c r="X22" s="3">
        <v>36989</v>
      </c>
      <c r="Y22" s="3">
        <v>2351</v>
      </c>
      <c r="Z22" s="3">
        <v>6611</v>
      </c>
      <c r="AA22" s="3">
        <v>8149</v>
      </c>
      <c r="AB22" s="13">
        <f t="shared" si="1"/>
        <v>336804</v>
      </c>
      <c r="AC22" s="14">
        <f t="shared" si="2"/>
        <v>47768</v>
      </c>
      <c r="AD22" s="3">
        <v>482120</v>
      </c>
      <c r="AE22" s="3">
        <v>38528</v>
      </c>
      <c r="AF22" s="3">
        <v>601003</v>
      </c>
      <c r="AG22" s="3">
        <v>24150</v>
      </c>
      <c r="AH22" s="30">
        <f t="shared" si="3"/>
        <v>1145801</v>
      </c>
      <c r="AI22" s="3">
        <v>38164</v>
      </c>
      <c r="AJ22" s="30">
        <f t="shared" si="4"/>
        <v>1107637</v>
      </c>
    </row>
    <row r="23" spans="1:36" ht="45" x14ac:dyDescent="0.25">
      <c r="A23" s="5">
        <f t="shared" si="5"/>
        <v>20</v>
      </c>
      <c r="B23" s="5" t="s">
        <v>44</v>
      </c>
      <c r="C23" s="5">
        <v>19992</v>
      </c>
      <c r="D23" s="6" t="s">
        <v>182</v>
      </c>
      <c r="E23" s="34" t="s">
        <v>183</v>
      </c>
      <c r="F23" s="5" t="s">
        <v>333</v>
      </c>
      <c r="G23" s="3">
        <v>121289</v>
      </c>
      <c r="H23" s="3"/>
      <c r="I23" s="3">
        <v>380</v>
      </c>
      <c r="J23" s="3"/>
      <c r="K23" s="3">
        <v>54432</v>
      </c>
      <c r="L23" s="3"/>
      <c r="M23" s="3"/>
      <c r="N23" s="3">
        <v>73676</v>
      </c>
      <c r="O23" s="3">
        <v>30646</v>
      </c>
      <c r="P23" s="3">
        <v>5112</v>
      </c>
      <c r="Q23" s="3"/>
      <c r="R23" s="30">
        <f t="shared" si="0"/>
        <v>285535</v>
      </c>
      <c r="S23" s="3">
        <v>124141</v>
      </c>
      <c r="T23" s="3">
        <v>17700</v>
      </c>
      <c r="U23" s="3">
        <v>19081</v>
      </c>
      <c r="V23" s="3">
        <v>36041</v>
      </c>
      <c r="W23" s="3">
        <v>30603</v>
      </c>
      <c r="X23" s="3">
        <v>21368</v>
      </c>
      <c r="Y23" s="3">
        <v>9806</v>
      </c>
      <c r="Z23" s="3"/>
      <c r="AA23" s="3"/>
      <c r="AB23" s="13">
        <f t="shared" si="1"/>
        <v>258740</v>
      </c>
      <c r="AC23" s="14">
        <f t="shared" si="2"/>
        <v>26795</v>
      </c>
      <c r="AD23" s="3">
        <v>4825629</v>
      </c>
      <c r="AE23" s="3">
        <v>9782</v>
      </c>
      <c r="AF23" s="3">
        <v>1322611</v>
      </c>
      <c r="AG23" s="3"/>
      <c r="AH23" s="30">
        <f t="shared" si="3"/>
        <v>6158022</v>
      </c>
      <c r="AI23" s="3">
        <v>48688</v>
      </c>
      <c r="AJ23" s="30">
        <f t="shared" si="4"/>
        <v>6109334</v>
      </c>
    </row>
    <row r="24" spans="1:36" ht="17.850000000000001" customHeight="1" x14ac:dyDescent="0.25">
      <c r="A24" s="5">
        <f t="shared" si="5"/>
        <v>21</v>
      </c>
      <c r="B24" s="5" t="s">
        <v>44</v>
      </c>
      <c r="C24" s="5">
        <v>9300</v>
      </c>
      <c r="D24" s="6" t="s">
        <v>184</v>
      </c>
      <c r="E24" s="6"/>
      <c r="F24" s="5" t="s">
        <v>333</v>
      </c>
      <c r="G24" s="3">
        <v>254926</v>
      </c>
      <c r="H24" s="3">
        <v>0</v>
      </c>
      <c r="I24" s="3">
        <v>24180</v>
      </c>
      <c r="J24" s="3"/>
      <c r="K24" s="3">
        <v>10000</v>
      </c>
      <c r="L24" s="3"/>
      <c r="M24" s="3"/>
      <c r="N24" s="3">
        <v>9641</v>
      </c>
      <c r="O24" s="3">
        <v>7656</v>
      </c>
      <c r="P24" s="3">
        <v>4174</v>
      </c>
      <c r="Q24" s="3"/>
      <c r="R24" s="30">
        <f t="shared" si="0"/>
        <v>310577</v>
      </c>
      <c r="S24" s="3">
        <v>76220</v>
      </c>
      <c r="T24" s="3">
        <v>6130</v>
      </c>
      <c r="U24" s="3">
        <v>24849</v>
      </c>
      <c r="V24" s="3">
        <v>33340</v>
      </c>
      <c r="W24" s="3">
        <v>78866</v>
      </c>
      <c r="X24" s="3">
        <v>38130</v>
      </c>
      <c r="Y24" s="3">
        <v>27322</v>
      </c>
      <c r="Z24" s="3">
        <v>28780</v>
      </c>
      <c r="AA24" s="3"/>
      <c r="AB24" s="13">
        <f t="shared" si="1"/>
        <v>313637</v>
      </c>
      <c r="AC24" s="14">
        <f t="shared" si="2"/>
        <v>-3060</v>
      </c>
      <c r="AD24" s="3">
        <v>8525000</v>
      </c>
      <c r="AE24" s="3">
        <v>20113</v>
      </c>
      <c r="AF24" s="3">
        <v>290926</v>
      </c>
      <c r="AG24" s="3">
        <v>28868</v>
      </c>
      <c r="AH24" s="30">
        <f t="shared" si="3"/>
        <v>8864907</v>
      </c>
      <c r="AI24" s="3">
        <v>51310</v>
      </c>
      <c r="AJ24" s="30">
        <f t="shared" si="4"/>
        <v>8813597</v>
      </c>
    </row>
    <row r="25" spans="1:36" ht="17.850000000000001" customHeight="1" x14ac:dyDescent="0.25">
      <c r="A25" s="5">
        <f t="shared" si="5"/>
        <v>22</v>
      </c>
      <c r="B25" s="5" t="s">
        <v>44</v>
      </c>
      <c r="C25" s="5">
        <v>9311</v>
      </c>
      <c r="D25" s="6" t="s">
        <v>185</v>
      </c>
      <c r="E25" s="6"/>
      <c r="F25" s="5" t="s">
        <v>333</v>
      </c>
      <c r="G25" s="3">
        <v>222828</v>
      </c>
      <c r="H25" s="3">
        <v>1000</v>
      </c>
      <c r="I25" s="3">
        <v>130</v>
      </c>
      <c r="J25" s="3"/>
      <c r="K25" s="3"/>
      <c r="L25" s="3">
        <v>0</v>
      </c>
      <c r="M25" s="3"/>
      <c r="N25" s="3">
        <v>227839</v>
      </c>
      <c r="O25" s="3">
        <v>4420</v>
      </c>
      <c r="P25" s="3"/>
      <c r="Q25" s="3"/>
      <c r="R25" s="30">
        <f>SUM(G25:Q25)</f>
        <v>456217</v>
      </c>
      <c r="S25" s="3">
        <v>117458</v>
      </c>
      <c r="T25" s="3"/>
      <c r="U25" s="3">
        <v>2240</v>
      </c>
      <c r="V25" s="3">
        <v>73324</v>
      </c>
      <c r="W25" s="3">
        <v>178501</v>
      </c>
      <c r="X25" s="3">
        <v>36000</v>
      </c>
      <c r="Y25" s="3">
        <v>11500</v>
      </c>
      <c r="Z25" s="3">
        <v>26808</v>
      </c>
      <c r="AA25" s="3"/>
      <c r="AB25" s="13">
        <f>SUM(S25:AA25)</f>
        <v>445831</v>
      </c>
      <c r="AC25" s="14">
        <f t="shared" si="2"/>
        <v>10386</v>
      </c>
      <c r="AD25" s="3">
        <v>2442219</v>
      </c>
      <c r="AE25" s="3">
        <v>90732</v>
      </c>
      <c r="AF25" s="3">
        <v>219785</v>
      </c>
      <c r="AG25" s="3">
        <v>4067</v>
      </c>
      <c r="AH25" s="30">
        <f>SUM(AD25:AG25)</f>
        <v>2756803</v>
      </c>
      <c r="AI25" s="3">
        <v>187933</v>
      </c>
      <c r="AJ25" s="30">
        <f>+AH25-AI25</f>
        <v>2568870</v>
      </c>
    </row>
    <row r="26" spans="1:36" ht="17.850000000000001" customHeight="1" x14ac:dyDescent="0.25">
      <c r="A26" s="5">
        <f t="shared" si="5"/>
        <v>23</v>
      </c>
      <c r="B26" s="5" t="s">
        <v>44</v>
      </c>
      <c r="C26" s="5">
        <v>9303</v>
      </c>
      <c r="D26" s="6" t="s">
        <v>186</v>
      </c>
      <c r="E26" s="6"/>
      <c r="F26" s="5" t="s">
        <v>333</v>
      </c>
      <c r="G26" s="3">
        <v>86519</v>
      </c>
      <c r="H26" s="3"/>
      <c r="I26" s="3">
        <v>0</v>
      </c>
      <c r="J26" s="3">
        <v>0</v>
      </c>
      <c r="K26" s="3"/>
      <c r="L26" s="3">
        <v>0</v>
      </c>
      <c r="M26" s="3"/>
      <c r="N26" s="3">
        <v>29356</v>
      </c>
      <c r="O26" s="3"/>
      <c r="P26" s="3"/>
      <c r="Q26" s="3">
        <v>2142</v>
      </c>
      <c r="R26" s="30">
        <f t="shared" si="0"/>
        <v>118017</v>
      </c>
      <c r="S26" s="3">
        <v>71686</v>
      </c>
      <c r="T26" s="3">
        <v>0</v>
      </c>
      <c r="U26" s="3">
        <v>1968</v>
      </c>
      <c r="V26" s="3"/>
      <c r="W26" s="3">
        <v>26245</v>
      </c>
      <c r="X26" s="3">
        <v>13108</v>
      </c>
      <c r="Y26" s="3">
        <v>0</v>
      </c>
      <c r="Z26" s="3"/>
      <c r="AA26" s="3">
        <v>4394</v>
      </c>
      <c r="AB26" s="13">
        <f t="shared" si="1"/>
        <v>117401</v>
      </c>
      <c r="AC26" s="14">
        <f t="shared" si="2"/>
        <v>616</v>
      </c>
      <c r="AD26" s="3">
        <v>3525000</v>
      </c>
      <c r="AE26" s="3">
        <v>20000</v>
      </c>
      <c r="AF26" s="3">
        <v>16834</v>
      </c>
      <c r="AG26" s="3">
        <v>0</v>
      </c>
      <c r="AH26" s="30">
        <f t="shared" si="3"/>
        <v>3561834</v>
      </c>
      <c r="AI26" s="3"/>
      <c r="AJ26" s="30">
        <f t="shared" si="4"/>
        <v>3561834</v>
      </c>
    </row>
    <row r="27" spans="1:36" ht="17.850000000000001" customHeight="1" x14ac:dyDescent="0.25">
      <c r="A27" s="5">
        <f t="shared" si="5"/>
        <v>24</v>
      </c>
      <c r="B27" s="5" t="s">
        <v>44</v>
      </c>
      <c r="C27" s="5">
        <v>9285</v>
      </c>
      <c r="D27" s="6" t="s">
        <v>187</v>
      </c>
      <c r="E27" s="6"/>
      <c r="F27" s="5" t="s">
        <v>333</v>
      </c>
      <c r="G27" s="3">
        <v>72776</v>
      </c>
      <c r="H27" s="3"/>
      <c r="I27" s="3">
        <v>2840</v>
      </c>
      <c r="J27" s="3"/>
      <c r="K27" s="3"/>
      <c r="L27" s="3">
        <v>500</v>
      </c>
      <c r="M27" s="3"/>
      <c r="N27" s="3">
        <v>103224</v>
      </c>
      <c r="O27" s="3">
        <v>3198</v>
      </c>
      <c r="P27" s="3">
        <v>28395</v>
      </c>
      <c r="Q27" s="3">
        <v>2092</v>
      </c>
      <c r="R27" s="30">
        <f t="shared" si="0"/>
        <v>213025</v>
      </c>
      <c r="S27" s="3">
        <v>66832</v>
      </c>
      <c r="T27" s="3">
        <v>4188</v>
      </c>
      <c r="U27" s="3">
        <v>2410</v>
      </c>
      <c r="V27" s="3">
        <v>31897</v>
      </c>
      <c r="W27" s="3">
        <v>33767</v>
      </c>
      <c r="X27" s="3">
        <v>11223</v>
      </c>
      <c r="Y27" s="3">
        <v>5429</v>
      </c>
      <c r="Z27" s="3"/>
      <c r="AA27" s="3">
        <v>12480</v>
      </c>
      <c r="AB27" s="13">
        <f t="shared" si="1"/>
        <v>168226</v>
      </c>
      <c r="AC27" s="14">
        <f t="shared" si="2"/>
        <v>44799</v>
      </c>
      <c r="AD27" s="3">
        <v>5110000</v>
      </c>
      <c r="AE27" s="3">
        <v>20495</v>
      </c>
      <c r="AF27" s="3">
        <v>175105</v>
      </c>
      <c r="AG27" s="3">
        <v>4078</v>
      </c>
      <c r="AH27" s="30">
        <f t="shared" si="3"/>
        <v>5309678</v>
      </c>
      <c r="AI27" s="3">
        <v>2463</v>
      </c>
      <c r="AJ27" s="30">
        <f t="shared" si="4"/>
        <v>5307215</v>
      </c>
    </row>
    <row r="28" spans="1:36" ht="17.850000000000001" customHeight="1" x14ac:dyDescent="0.25">
      <c r="A28" s="5">
        <f t="shared" si="5"/>
        <v>25</v>
      </c>
      <c r="B28" s="5" t="s">
        <v>44</v>
      </c>
      <c r="C28" s="5">
        <v>9304</v>
      </c>
      <c r="D28" s="6" t="s">
        <v>188</v>
      </c>
      <c r="E28" s="6"/>
      <c r="F28" s="5" t="s">
        <v>333</v>
      </c>
      <c r="G28" s="3">
        <v>65604</v>
      </c>
      <c r="H28" s="3">
        <v>0</v>
      </c>
      <c r="I28" s="3">
        <v>7010</v>
      </c>
      <c r="J28" s="3">
        <v>0</v>
      </c>
      <c r="K28" s="3"/>
      <c r="L28" s="3"/>
      <c r="M28" s="3"/>
      <c r="N28" s="3">
        <v>59463</v>
      </c>
      <c r="O28" s="3">
        <v>31890</v>
      </c>
      <c r="P28" s="3">
        <v>574</v>
      </c>
      <c r="Q28" s="3">
        <v>0</v>
      </c>
      <c r="R28" s="30">
        <f>SUM(G28:Q28)</f>
        <v>164541</v>
      </c>
      <c r="S28" s="3">
        <v>3572</v>
      </c>
      <c r="T28" s="3">
        <v>908</v>
      </c>
      <c r="U28" s="3">
        <v>1698</v>
      </c>
      <c r="V28" s="3">
        <v>15964</v>
      </c>
      <c r="W28" s="3">
        <v>53506</v>
      </c>
      <c r="X28" s="3">
        <v>14035</v>
      </c>
      <c r="Y28" s="3">
        <v>870</v>
      </c>
      <c r="Z28" s="3">
        <v>5087</v>
      </c>
      <c r="AA28" s="3">
        <v>4477</v>
      </c>
      <c r="AB28" s="13">
        <f t="shared" si="1"/>
        <v>100117</v>
      </c>
      <c r="AC28" s="14">
        <f t="shared" si="2"/>
        <v>64424</v>
      </c>
      <c r="AD28" s="3">
        <v>6733578</v>
      </c>
      <c r="AE28" s="3">
        <v>3716</v>
      </c>
      <c r="AF28" s="3">
        <v>1157116</v>
      </c>
      <c r="AG28" s="3">
        <v>6068</v>
      </c>
      <c r="AH28" s="30">
        <f>SUM(AD28:AG28)</f>
        <v>7900478</v>
      </c>
      <c r="AI28" s="3">
        <v>10790</v>
      </c>
      <c r="AJ28" s="30">
        <f t="shared" si="4"/>
        <v>7889688</v>
      </c>
    </row>
    <row r="29" spans="1:36" ht="17.850000000000001" customHeight="1" x14ac:dyDescent="0.25">
      <c r="A29" s="5">
        <f t="shared" si="5"/>
        <v>26</v>
      </c>
      <c r="B29" s="5" t="s">
        <v>44</v>
      </c>
      <c r="C29" s="5">
        <v>19720</v>
      </c>
      <c r="D29" s="6" t="s">
        <v>189</v>
      </c>
      <c r="E29" s="6"/>
      <c r="F29" s="5" t="s">
        <v>333</v>
      </c>
      <c r="G29" s="3">
        <v>222603</v>
      </c>
      <c r="H29" s="3"/>
      <c r="I29" s="3"/>
      <c r="J29" s="3"/>
      <c r="K29" s="3">
        <v>500</v>
      </c>
      <c r="L29" s="3">
        <v>18187</v>
      </c>
      <c r="M29" s="3"/>
      <c r="N29" s="3">
        <v>103614</v>
      </c>
      <c r="O29" s="3">
        <v>67150</v>
      </c>
      <c r="P29" s="3">
        <v>44255</v>
      </c>
      <c r="Q29" s="3">
        <v>8337</v>
      </c>
      <c r="R29" s="30">
        <f>SUM(G29:Q29)</f>
        <v>464646</v>
      </c>
      <c r="S29" s="3">
        <v>138537</v>
      </c>
      <c r="T29" s="3">
        <v>15080</v>
      </c>
      <c r="U29" s="3">
        <v>8626</v>
      </c>
      <c r="V29" s="3">
        <v>74838</v>
      </c>
      <c r="W29" s="3">
        <v>144369</v>
      </c>
      <c r="X29" s="3">
        <v>56718</v>
      </c>
      <c r="Y29" s="3">
        <v>20082</v>
      </c>
      <c r="Z29" s="3">
        <v>17510</v>
      </c>
      <c r="AA29" s="3">
        <v>63634</v>
      </c>
      <c r="AB29" s="13">
        <f>SUM(S29:AA29)</f>
        <v>539394</v>
      </c>
      <c r="AC29" s="14">
        <f t="shared" si="2"/>
        <v>-74748</v>
      </c>
      <c r="AD29" s="3"/>
      <c r="AE29" s="3">
        <v>5971516</v>
      </c>
      <c r="AF29" s="3">
        <v>1576369</v>
      </c>
      <c r="AG29" s="3">
        <v>2839</v>
      </c>
      <c r="AH29" s="30">
        <f>SUM(AD29:AG29)</f>
        <v>7550724</v>
      </c>
      <c r="AI29" s="3">
        <v>4490</v>
      </c>
      <c r="AJ29" s="30">
        <f>+AH29-AI29</f>
        <v>7546234</v>
      </c>
    </row>
    <row r="30" spans="1:36" ht="17.850000000000001" customHeight="1" x14ac:dyDescent="0.25">
      <c r="A30" s="5">
        <f t="shared" si="5"/>
        <v>27</v>
      </c>
      <c r="B30" s="5" t="s">
        <v>44</v>
      </c>
      <c r="C30" s="5">
        <v>9305</v>
      </c>
      <c r="D30" s="6" t="s">
        <v>190</v>
      </c>
      <c r="E30" s="6"/>
      <c r="F30" s="5" t="s">
        <v>333</v>
      </c>
      <c r="G30" s="3">
        <v>237457</v>
      </c>
      <c r="H30" s="3"/>
      <c r="I30" s="3">
        <v>6744</v>
      </c>
      <c r="J30" s="3"/>
      <c r="K30" s="3">
        <v>6200</v>
      </c>
      <c r="L30" s="3"/>
      <c r="M30" s="3"/>
      <c r="N30" s="3">
        <v>96462</v>
      </c>
      <c r="O30" s="3">
        <v>18232</v>
      </c>
      <c r="P30" s="3">
        <v>45284</v>
      </c>
      <c r="Q30" s="3">
        <v>1685</v>
      </c>
      <c r="R30" s="30">
        <f t="shared" si="0"/>
        <v>412064</v>
      </c>
      <c r="S30" s="3">
        <v>77191</v>
      </c>
      <c r="T30" s="3">
        <v>39000</v>
      </c>
      <c r="U30" s="3">
        <v>525</v>
      </c>
      <c r="V30" s="3">
        <v>36285</v>
      </c>
      <c r="W30" s="3">
        <v>96586</v>
      </c>
      <c r="X30" s="3">
        <v>91463</v>
      </c>
      <c r="Y30" s="3">
        <v>9503</v>
      </c>
      <c r="Z30" s="3">
        <v>6700</v>
      </c>
      <c r="AA30" s="3">
        <v>19568</v>
      </c>
      <c r="AB30" s="13">
        <f t="shared" si="1"/>
        <v>376821</v>
      </c>
      <c r="AC30" s="14">
        <f t="shared" si="2"/>
        <v>35243</v>
      </c>
      <c r="AD30" s="3">
        <v>12055425</v>
      </c>
      <c r="AE30" s="3">
        <v>185200</v>
      </c>
      <c r="AF30" s="3">
        <v>604967</v>
      </c>
      <c r="AG30" s="3">
        <v>10201</v>
      </c>
      <c r="AH30" s="30">
        <f t="shared" si="3"/>
        <v>12855793</v>
      </c>
      <c r="AI30" s="3">
        <v>42989</v>
      </c>
      <c r="AJ30" s="30">
        <f t="shared" si="4"/>
        <v>12812804</v>
      </c>
    </row>
    <row r="31" spans="1:36" ht="17.850000000000001" customHeight="1" x14ac:dyDescent="0.25">
      <c r="A31" s="5">
        <f t="shared" si="5"/>
        <v>28</v>
      </c>
      <c r="B31" s="5" t="s">
        <v>44</v>
      </c>
      <c r="C31" s="5">
        <v>9306</v>
      </c>
      <c r="D31" s="6" t="s">
        <v>191</v>
      </c>
      <c r="E31" s="6"/>
      <c r="F31" s="5" t="s">
        <v>333</v>
      </c>
      <c r="G31" s="3">
        <v>128929</v>
      </c>
      <c r="H31" s="3"/>
      <c r="I31" s="3">
        <v>6816</v>
      </c>
      <c r="J31" s="3">
        <v>3605</v>
      </c>
      <c r="K31" s="3"/>
      <c r="L31" s="3">
        <v>0</v>
      </c>
      <c r="M31" s="3"/>
      <c r="N31" s="3">
        <v>17048</v>
      </c>
      <c r="O31" s="3">
        <v>303</v>
      </c>
      <c r="P31" s="3">
        <v>9622</v>
      </c>
      <c r="Q31" s="3"/>
      <c r="R31" s="30">
        <f t="shared" si="0"/>
        <v>166323</v>
      </c>
      <c r="S31" s="3">
        <v>54860</v>
      </c>
      <c r="T31" s="3">
        <v>8095</v>
      </c>
      <c r="U31" s="3">
        <v>5747</v>
      </c>
      <c r="V31" s="3">
        <v>25352</v>
      </c>
      <c r="W31" s="3">
        <v>22192</v>
      </c>
      <c r="X31" s="3">
        <v>22089</v>
      </c>
      <c r="Y31" s="3">
        <v>1770</v>
      </c>
      <c r="Z31" s="3">
        <v>15500</v>
      </c>
      <c r="AA31" s="3">
        <v>6965</v>
      </c>
      <c r="AB31" s="13">
        <f t="shared" si="1"/>
        <v>162570</v>
      </c>
      <c r="AC31" s="14">
        <f t="shared" si="2"/>
        <v>3753</v>
      </c>
      <c r="AD31" s="3">
        <v>0</v>
      </c>
      <c r="AE31" s="3">
        <v>4549</v>
      </c>
      <c r="AF31" s="3">
        <v>49647</v>
      </c>
      <c r="AG31" s="3">
        <v>0</v>
      </c>
      <c r="AH31" s="30">
        <f t="shared" si="3"/>
        <v>54196</v>
      </c>
      <c r="AI31" s="3">
        <v>2064</v>
      </c>
      <c r="AJ31" s="30">
        <f t="shared" si="4"/>
        <v>52132</v>
      </c>
    </row>
    <row r="32" spans="1:36" ht="17.850000000000001" customHeight="1" x14ac:dyDescent="0.25">
      <c r="A32" s="5">
        <f t="shared" si="5"/>
        <v>29</v>
      </c>
      <c r="B32" s="5" t="s">
        <v>44</v>
      </c>
      <c r="C32" s="5">
        <v>9282</v>
      </c>
      <c r="D32" s="6" t="s">
        <v>192</v>
      </c>
      <c r="E32" s="6"/>
      <c r="F32" s="5" t="s">
        <v>333</v>
      </c>
      <c r="G32" s="3">
        <v>382200</v>
      </c>
      <c r="H32" s="3">
        <v>1430</v>
      </c>
      <c r="I32" s="3">
        <v>63386</v>
      </c>
      <c r="J32" s="3">
        <v>788021</v>
      </c>
      <c r="K32" s="3">
        <v>53063</v>
      </c>
      <c r="L32" s="3"/>
      <c r="M32" s="3"/>
      <c r="N32" s="3">
        <v>14880</v>
      </c>
      <c r="O32" s="3">
        <v>5359</v>
      </c>
      <c r="P32" s="3">
        <v>12285</v>
      </c>
      <c r="Q32" s="3">
        <v>30</v>
      </c>
      <c r="R32" s="30">
        <f t="shared" si="0"/>
        <v>1320654</v>
      </c>
      <c r="S32" s="3">
        <v>76779</v>
      </c>
      <c r="T32" s="3">
        <v>29150</v>
      </c>
      <c r="U32" s="3">
        <v>25562</v>
      </c>
      <c r="V32" s="3">
        <v>176956</v>
      </c>
      <c r="W32" s="3">
        <v>21029</v>
      </c>
      <c r="X32" s="3">
        <v>43223</v>
      </c>
      <c r="Y32" s="3">
        <v>48979</v>
      </c>
      <c r="Z32" s="3">
        <v>30847</v>
      </c>
      <c r="AA32" s="3">
        <v>103519</v>
      </c>
      <c r="AB32" s="13">
        <f t="shared" si="1"/>
        <v>556044</v>
      </c>
      <c r="AC32" s="14">
        <f t="shared" si="2"/>
        <v>764610</v>
      </c>
      <c r="AD32" s="3">
        <v>5078496</v>
      </c>
      <c r="AE32" s="3">
        <v>7417481</v>
      </c>
      <c r="AF32" s="3">
        <v>191987</v>
      </c>
      <c r="AG32" s="3">
        <v>133211</v>
      </c>
      <c r="AH32" s="30">
        <f t="shared" si="3"/>
        <v>12821175</v>
      </c>
      <c r="AI32" s="3">
        <v>3366247</v>
      </c>
      <c r="AJ32" s="30">
        <f t="shared" si="4"/>
        <v>9454928</v>
      </c>
    </row>
    <row r="33" spans="1:36" ht="17.850000000000001" customHeight="1" x14ac:dyDescent="0.25">
      <c r="A33" s="5">
        <f t="shared" si="5"/>
        <v>30</v>
      </c>
      <c r="B33" s="5" t="s">
        <v>44</v>
      </c>
      <c r="C33" s="5">
        <v>9283</v>
      </c>
      <c r="D33" s="6" t="s">
        <v>193</v>
      </c>
      <c r="E33" s="6"/>
      <c r="F33" s="5" t="s">
        <v>333</v>
      </c>
      <c r="G33" s="3">
        <v>98847</v>
      </c>
      <c r="H33" s="3">
        <v>3071</v>
      </c>
      <c r="I33" s="3">
        <v>1243</v>
      </c>
      <c r="J33" s="3">
        <v>0</v>
      </c>
      <c r="K33" s="3">
        <v>18000</v>
      </c>
      <c r="L33" s="3">
        <v>900</v>
      </c>
      <c r="M33" s="3"/>
      <c r="N33" s="3">
        <v>58502</v>
      </c>
      <c r="O33" s="3">
        <v>13989</v>
      </c>
      <c r="P33" s="3">
        <v>3812</v>
      </c>
      <c r="Q33" s="3">
        <v>23216</v>
      </c>
      <c r="R33" s="30">
        <f t="shared" ref="R33:R67" si="6">SUM(G33:Q33)</f>
        <v>221580</v>
      </c>
      <c r="S33" s="3">
        <v>75877</v>
      </c>
      <c r="T33" s="3"/>
      <c r="U33" s="3">
        <v>19982</v>
      </c>
      <c r="V33" s="3">
        <v>31012</v>
      </c>
      <c r="W33" s="3">
        <v>54452</v>
      </c>
      <c r="X33" s="3">
        <v>27261</v>
      </c>
      <c r="Y33" s="3">
        <v>3165</v>
      </c>
      <c r="Z33" s="3">
        <v>0</v>
      </c>
      <c r="AA33" s="3"/>
      <c r="AB33" s="13">
        <f t="shared" si="1"/>
        <v>211749</v>
      </c>
      <c r="AC33" s="14">
        <f t="shared" si="2"/>
        <v>9831</v>
      </c>
      <c r="AD33" s="3">
        <v>6900000</v>
      </c>
      <c r="AE33" s="3">
        <v>5943</v>
      </c>
      <c r="AF33" s="3">
        <v>531935</v>
      </c>
      <c r="AG33" s="3"/>
      <c r="AH33" s="30">
        <f t="shared" si="3"/>
        <v>7437878</v>
      </c>
      <c r="AI33" s="3">
        <v>3617</v>
      </c>
      <c r="AJ33" s="30">
        <f t="shared" si="4"/>
        <v>7434261</v>
      </c>
    </row>
    <row r="34" spans="1:36" ht="17.850000000000001" customHeight="1" x14ac:dyDescent="0.25">
      <c r="A34" s="5">
        <f t="shared" si="5"/>
        <v>31</v>
      </c>
      <c r="B34" s="5" t="s">
        <v>44</v>
      </c>
      <c r="C34" s="5">
        <v>9308</v>
      </c>
      <c r="D34" s="6" t="s">
        <v>194</v>
      </c>
      <c r="E34" s="6"/>
      <c r="F34" s="5" t="s">
        <v>54</v>
      </c>
      <c r="G34" s="3">
        <v>109512</v>
      </c>
      <c r="H34" s="3"/>
      <c r="I34" s="3">
        <v>4295</v>
      </c>
      <c r="J34" s="3">
        <v>3868</v>
      </c>
      <c r="K34" s="3">
        <v>0</v>
      </c>
      <c r="L34" s="3">
        <v>0</v>
      </c>
      <c r="M34" s="3"/>
      <c r="N34" s="3"/>
      <c r="O34" s="3">
        <v>8943</v>
      </c>
      <c r="P34" s="3">
        <v>3868</v>
      </c>
      <c r="Q34" s="3"/>
      <c r="R34" s="30">
        <f t="shared" si="6"/>
        <v>130486</v>
      </c>
      <c r="S34" s="3">
        <v>66085</v>
      </c>
      <c r="T34" s="3">
        <v>0</v>
      </c>
      <c r="U34" s="3"/>
      <c r="V34" s="3">
        <v>1553</v>
      </c>
      <c r="W34" s="3">
        <v>13183</v>
      </c>
      <c r="X34" s="3">
        <v>11026</v>
      </c>
      <c r="Y34" s="3">
        <v>4295</v>
      </c>
      <c r="Z34" s="3">
        <v>0</v>
      </c>
      <c r="AA34" s="3"/>
      <c r="AB34" s="13">
        <f t="shared" si="1"/>
        <v>96142</v>
      </c>
      <c r="AC34" s="14">
        <f t="shared" si="2"/>
        <v>34344</v>
      </c>
      <c r="AD34" s="3"/>
      <c r="AE34" s="3"/>
      <c r="AF34" s="3"/>
      <c r="AG34" s="3"/>
      <c r="AH34" s="30">
        <f t="shared" si="3"/>
        <v>0</v>
      </c>
      <c r="AI34" s="3"/>
      <c r="AJ34" s="30">
        <f t="shared" si="4"/>
        <v>0</v>
      </c>
    </row>
    <row r="35" spans="1:36" ht="17.850000000000001" customHeight="1" x14ac:dyDescent="0.25">
      <c r="A35" s="5">
        <f t="shared" si="5"/>
        <v>32</v>
      </c>
      <c r="B35" s="5" t="s">
        <v>44</v>
      </c>
      <c r="C35" s="5">
        <v>9320</v>
      </c>
      <c r="D35" s="6" t="s">
        <v>195</v>
      </c>
      <c r="E35" s="6"/>
      <c r="F35" s="5" t="s">
        <v>54</v>
      </c>
      <c r="G35" s="3">
        <v>145460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/>
      <c r="N35" s="3">
        <v>35400</v>
      </c>
      <c r="O35" s="3">
        <v>3367</v>
      </c>
      <c r="P35" s="3">
        <v>64985</v>
      </c>
      <c r="Q35" s="3">
        <v>0</v>
      </c>
      <c r="R35" s="30">
        <f t="shared" si="6"/>
        <v>249212</v>
      </c>
      <c r="S35" s="3">
        <v>121216</v>
      </c>
      <c r="T35" s="3">
        <v>0</v>
      </c>
      <c r="U35" s="3">
        <v>0</v>
      </c>
      <c r="V35" s="3">
        <v>0</v>
      </c>
      <c r="W35" s="3">
        <v>49520</v>
      </c>
      <c r="X35" s="3">
        <v>78444</v>
      </c>
      <c r="Y35" s="3">
        <v>0</v>
      </c>
      <c r="Z35" s="3">
        <v>0</v>
      </c>
      <c r="AA35" s="3">
        <v>0</v>
      </c>
      <c r="AB35" s="13">
        <f t="shared" si="1"/>
        <v>249180</v>
      </c>
      <c r="AC35" s="14">
        <f t="shared" si="2"/>
        <v>32</v>
      </c>
      <c r="AD35" s="3">
        <v>2108331</v>
      </c>
      <c r="AE35" s="3">
        <v>188887</v>
      </c>
      <c r="AF35" s="3">
        <v>175517</v>
      </c>
      <c r="AG35" s="3">
        <v>2923</v>
      </c>
      <c r="AH35" s="30">
        <f t="shared" si="3"/>
        <v>2475658</v>
      </c>
      <c r="AI35" s="3">
        <v>4557</v>
      </c>
      <c r="AJ35" s="30">
        <f t="shared" si="4"/>
        <v>2471101</v>
      </c>
    </row>
    <row r="36" spans="1:36" ht="17.850000000000001" customHeight="1" x14ac:dyDescent="0.25">
      <c r="A36" s="5">
        <f t="shared" si="5"/>
        <v>33</v>
      </c>
      <c r="B36" s="5" t="s">
        <v>44</v>
      </c>
      <c r="C36" s="5">
        <v>9307</v>
      </c>
      <c r="D36" s="6" t="s">
        <v>196</v>
      </c>
      <c r="E36" s="6"/>
      <c r="F36" s="5" t="s">
        <v>333</v>
      </c>
      <c r="G36" s="3">
        <v>95242</v>
      </c>
      <c r="H36" s="3">
        <v>1018</v>
      </c>
      <c r="I36" s="3">
        <v>0</v>
      </c>
      <c r="J36" s="3">
        <v>0</v>
      </c>
      <c r="K36" s="3"/>
      <c r="L36" s="3"/>
      <c r="M36" s="3"/>
      <c r="N36" s="3">
        <v>29333</v>
      </c>
      <c r="O36" s="3">
        <v>3738</v>
      </c>
      <c r="P36" s="3"/>
      <c r="Q36" s="3"/>
      <c r="R36" s="30">
        <f t="shared" si="6"/>
        <v>129331</v>
      </c>
      <c r="S36" s="3">
        <v>72371</v>
      </c>
      <c r="T36" s="3"/>
      <c r="U36" s="3"/>
      <c r="V36" s="3">
        <v>129</v>
      </c>
      <c r="W36" s="3">
        <v>22689</v>
      </c>
      <c r="X36" s="3">
        <v>21419</v>
      </c>
      <c r="Y36" s="3">
        <v>6074</v>
      </c>
      <c r="Z36" s="3"/>
      <c r="AA36" s="3">
        <v>857</v>
      </c>
      <c r="AB36" s="13">
        <f t="shared" si="1"/>
        <v>123539</v>
      </c>
      <c r="AC36" s="14">
        <f t="shared" si="2"/>
        <v>5792</v>
      </c>
      <c r="AD36" s="3">
        <v>1935814</v>
      </c>
      <c r="AE36" s="3">
        <v>6830</v>
      </c>
      <c r="AF36" s="3">
        <v>205603</v>
      </c>
      <c r="AG36" s="3"/>
      <c r="AH36" s="30">
        <f t="shared" si="3"/>
        <v>2148247</v>
      </c>
      <c r="AI36" s="3">
        <v>2000</v>
      </c>
      <c r="AJ36" s="30">
        <f t="shared" si="4"/>
        <v>2146247</v>
      </c>
    </row>
    <row r="37" spans="1:36" ht="17.850000000000001" customHeight="1" x14ac:dyDescent="0.25">
      <c r="A37" s="5">
        <f t="shared" si="5"/>
        <v>34</v>
      </c>
      <c r="B37" s="5" t="s">
        <v>44</v>
      </c>
      <c r="C37" s="5">
        <v>9341</v>
      </c>
      <c r="D37" s="6" t="s">
        <v>197</v>
      </c>
      <c r="E37" s="6"/>
      <c r="F37" s="5" t="s">
        <v>54</v>
      </c>
      <c r="G37" s="3">
        <v>54658</v>
      </c>
      <c r="H37" s="3">
        <v>440</v>
      </c>
      <c r="I37" s="3"/>
      <c r="J37" s="3">
        <v>0</v>
      </c>
      <c r="K37" s="3">
        <v>0</v>
      </c>
      <c r="L37" s="3">
        <v>0</v>
      </c>
      <c r="M37" s="3"/>
      <c r="N37" s="3">
        <v>112367</v>
      </c>
      <c r="O37" s="3">
        <v>1991</v>
      </c>
      <c r="P37" s="3">
        <v>8705</v>
      </c>
      <c r="Q37" s="3"/>
      <c r="R37" s="30">
        <f t="shared" si="6"/>
        <v>178161</v>
      </c>
      <c r="S37" s="3">
        <v>65363</v>
      </c>
      <c r="T37" s="3">
        <v>30190</v>
      </c>
      <c r="U37" s="3">
        <v>475</v>
      </c>
      <c r="V37" s="3">
        <v>4161</v>
      </c>
      <c r="W37" s="3">
        <v>67808</v>
      </c>
      <c r="X37" s="3">
        <v>20258</v>
      </c>
      <c r="Y37" s="3">
        <v>6700</v>
      </c>
      <c r="Z37" s="3">
        <v>4432</v>
      </c>
      <c r="AA37" s="3">
        <v>2793</v>
      </c>
      <c r="AB37" s="13">
        <f t="shared" si="1"/>
        <v>202180</v>
      </c>
      <c r="AC37" s="14">
        <f t="shared" si="2"/>
        <v>-24019</v>
      </c>
      <c r="AD37" s="3">
        <v>4074146</v>
      </c>
      <c r="AE37" s="3">
        <v>6946</v>
      </c>
      <c r="AF37" s="3">
        <v>103862</v>
      </c>
      <c r="AG37" s="3">
        <v>2750</v>
      </c>
      <c r="AH37" s="30">
        <f t="shared" si="3"/>
        <v>4187704</v>
      </c>
      <c r="AI37" s="3">
        <v>27586</v>
      </c>
      <c r="AJ37" s="30">
        <f t="shared" si="4"/>
        <v>4160118</v>
      </c>
    </row>
    <row r="38" spans="1:36" ht="17.850000000000001" customHeight="1" x14ac:dyDescent="0.25">
      <c r="A38" s="5">
        <f t="shared" si="5"/>
        <v>35</v>
      </c>
      <c r="B38" s="5" t="s">
        <v>44</v>
      </c>
      <c r="C38" s="5">
        <v>9342</v>
      </c>
      <c r="D38" s="6" t="s">
        <v>198</v>
      </c>
      <c r="E38" s="6"/>
      <c r="F38" s="5" t="s">
        <v>54</v>
      </c>
      <c r="G38" s="3">
        <v>90168</v>
      </c>
      <c r="H38" s="3">
        <v>417</v>
      </c>
      <c r="I38" s="3">
        <v>0</v>
      </c>
      <c r="J38" s="3"/>
      <c r="K38" s="3">
        <v>7030</v>
      </c>
      <c r="L38" s="3">
        <v>0</v>
      </c>
      <c r="M38" s="3"/>
      <c r="N38" s="3">
        <v>76519</v>
      </c>
      <c r="O38" s="3">
        <v>375</v>
      </c>
      <c r="P38" s="3"/>
      <c r="Q38" s="3">
        <v>0</v>
      </c>
      <c r="R38" s="30">
        <f t="shared" si="6"/>
        <v>174509</v>
      </c>
      <c r="S38" s="3">
        <v>67673</v>
      </c>
      <c r="T38" s="3">
        <v>0</v>
      </c>
      <c r="U38" s="3"/>
      <c r="V38" s="3"/>
      <c r="W38" s="3">
        <v>27791</v>
      </c>
      <c r="X38" s="3">
        <v>83761</v>
      </c>
      <c r="Y38" s="3"/>
      <c r="Z38" s="3">
        <v>0</v>
      </c>
      <c r="AA38" s="3"/>
      <c r="AB38" s="13">
        <f t="shared" si="1"/>
        <v>179225</v>
      </c>
      <c r="AC38" s="14">
        <f t="shared" si="2"/>
        <v>-4716</v>
      </c>
      <c r="AD38" s="3">
        <v>4431290</v>
      </c>
      <c r="AE38" s="3"/>
      <c r="AF38" s="3">
        <v>29930</v>
      </c>
      <c r="AG38" s="3">
        <v>275</v>
      </c>
      <c r="AH38" s="30">
        <f t="shared" si="3"/>
        <v>4461495</v>
      </c>
      <c r="AI38" s="3">
        <v>78648</v>
      </c>
      <c r="AJ38" s="30">
        <f t="shared" si="4"/>
        <v>4382847</v>
      </c>
    </row>
    <row r="39" spans="1:36" ht="17.850000000000001" customHeight="1" x14ac:dyDescent="0.25">
      <c r="A39" s="5">
        <f t="shared" si="5"/>
        <v>36</v>
      </c>
      <c r="B39" s="5" t="s">
        <v>44</v>
      </c>
      <c r="C39" s="5">
        <v>9309</v>
      </c>
      <c r="D39" s="6" t="s">
        <v>199</v>
      </c>
      <c r="E39" s="6"/>
      <c r="F39" s="5" t="s">
        <v>333</v>
      </c>
      <c r="G39" s="3">
        <v>290298</v>
      </c>
      <c r="H39" s="3">
        <v>0</v>
      </c>
      <c r="I39" s="3">
        <v>50905</v>
      </c>
      <c r="J39" s="3">
        <v>185859</v>
      </c>
      <c r="K39" s="3">
        <v>3325</v>
      </c>
      <c r="L39" s="3">
        <v>0</v>
      </c>
      <c r="M39" s="3"/>
      <c r="N39" s="3">
        <v>8876</v>
      </c>
      <c r="O39" s="3">
        <v>12823</v>
      </c>
      <c r="P39" s="3">
        <v>10836</v>
      </c>
      <c r="Q39" s="3"/>
      <c r="R39" s="30">
        <f t="shared" si="6"/>
        <v>562922</v>
      </c>
      <c r="S39" s="3">
        <v>99038</v>
      </c>
      <c r="T39" s="3">
        <v>21572</v>
      </c>
      <c r="U39" s="3">
        <v>27784</v>
      </c>
      <c r="V39" s="3">
        <v>38964</v>
      </c>
      <c r="W39" s="3">
        <v>63627</v>
      </c>
      <c r="X39" s="3">
        <v>63254</v>
      </c>
      <c r="Y39" s="3">
        <v>3758</v>
      </c>
      <c r="Z39" s="3">
        <v>62223</v>
      </c>
      <c r="AA39" s="3">
        <v>24431</v>
      </c>
      <c r="AB39" s="13">
        <f t="shared" si="1"/>
        <v>404651</v>
      </c>
      <c r="AC39" s="14">
        <f t="shared" si="2"/>
        <v>158271</v>
      </c>
      <c r="AD39" s="3">
        <v>844219</v>
      </c>
      <c r="AE39" s="3">
        <v>17506</v>
      </c>
      <c r="AF39" s="3">
        <v>575592</v>
      </c>
      <c r="AG39" s="3"/>
      <c r="AH39" s="30">
        <f t="shared" si="3"/>
        <v>1437317</v>
      </c>
      <c r="AI39" s="3">
        <v>510489</v>
      </c>
      <c r="AJ39" s="30">
        <f t="shared" si="4"/>
        <v>926828</v>
      </c>
    </row>
    <row r="40" spans="1:36" ht="17.850000000000001" customHeight="1" x14ac:dyDescent="0.25">
      <c r="A40" s="5">
        <f t="shared" si="5"/>
        <v>37</v>
      </c>
      <c r="B40" s="5" t="s">
        <v>44</v>
      </c>
      <c r="C40" s="5">
        <v>12724</v>
      </c>
      <c r="D40" s="6" t="s">
        <v>200</v>
      </c>
      <c r="E40" s="6"/>
      <c r="F40" s="5" t="s">
        <v>54</v>
      </c>
      <c r="G40" s="3">
        <v>49571</v>
      </c>
      <c r="H40" s="3">
        <v>315</v>
      </c>
      <c r="I40" s="3"/>
      <c r="J40" s="3"/>
      <c r="K40" s="3">
        <v>35585</v>
      </c>
      <c r="L40" s="3">
        <v>4140</v>
      </c>
      <c r="M40" s="3"/>
      <c r="N40" s="3">
        <v>16739</v>
      </c>
      <c r="O40" s="3">
        <v>7769</v>
      </c>
      <c r="P40" s="3">
        <v>5993</v>
      </c>
      <c r="Q40" s="3">
        <v>35</v>
      </c>
      <c r="R40" s="30">
        <f t="shared" si="6"/>
        <v>120147</v>
      </c>
      <c r="S40" s="3">
        <v>66954</v>
      </c>
      <c r="T40" s="3">
        <v>17724</v>
      </c>
      <c r="U40" s="3">
        <v>2431</v>
      </c>
      <c r="V40" s="3">
        <v>660</v>
      </c>
      <c r="W40" s="3">
        <v>18180</v>
      </c>
      <c r="X40" s="3">
        <v>16868</v>
      </c>
      <c r="Y40" s="3">
        <v>2854</v>
      </c>
      <c r="Z40" s="3">
        <v>315</v>
      </c>
      <c r="AA40" s="3"/>
      <c r="AB40" s="13">
        <f t="shared" si="1"/>
        <v>125986</v>
      </c>
      <c r="AC40" s="14">
        <f t="shared" si="2"/>
        <v>-5839</v>
      </c>
      <c r="AD40" s="3">
        <v>6500000</v>
      </c>
      <c r="AE40" s="3">
        <v>83295</v>
      </c>
      <c r="AF40" s="3">
        <v>621392</v>
      </c>
      <c r="AG40" s="3">
        <v>33</v>
      </c>
      <c r="AH40" s="30">
        <f t="shared" si="3"/>
        <v>7204720</v>
      </c>
      <c r="AI40" s="3">
        <v>10240</v>
      </c>
      <c r="AJ40" s="30">
        <f t="shared" si="4"/>
        <v>7194480</v>
      </c>
    </row>
    <row r="41" spans="1:36" ht="17.850000000000001" customHeight="1" x14ac:dyDescent="0.25">
      <c r="A41" s="5">
        <f t="shared" si="5"/>
        <v>38</v>
      </c>
      <c r="B41" s="5" t="s">
        <v>44</v>
      </c>
      <c r="C41" s="5">
        <v>9313</v>
      </c>
      <c r="D41" s="6" t="s">
        <v>201</v>
      </c>
      <c r="E41" s="6"/>
      <c r="F41" s="5" t="s">
        <v>54</v>
      </c>
      <c r="G41" s="3">
        <v>103061</v>
      </c>
      <c r="H41" s="3">
        <v>1830</v>
      </c>
      <c r="I41" s="3">
        <v>1648</v>
      </c>
      <c r="J41" s="3">
        <v>155827</v>
      </c>
      <c r="K41" s="3"/>
      <c r="L41" s="3">
        <v>0</v>
      </c>
      <c r="M41" s="3"/>
      <c r="N41" s="3">
        <v>48564</v>
      </c>
      <c r="O41" s="3">
        <v>99</v>
      </c>
      <c r="P41" s="3">
        <v>2340</v>
      </c>
      <c r="Q41" s="3">
        <v>99</v>
      </c>
      <c r="R41" s="30">
        <f t="shared" si="6"/>
        <v>313468</v>
      </c>
      <c r="S41" s="3">
        <v>67473</v>
      </c>
      <c r="T41" s="3">
        <v>6524</v>
      </c>
      <c r="U41" s="3">
        <v>750</v>
      </c>
      <c r="V41" s="3">
        <v>11969</v>
      </c>
      <c r="W41" s="3">
        <v>170753</v>
      </c>
      <c r="X41" s="3">
        <v>27229</v>
      </c>
      <c r="Y41" s="3">
        <v>4744</v>
      </c>
      <c r="Z41" s="3"/>
      <c r="AA41" s="3">
        <v>1038</v>
      </c>
      <c r="AB41" s="13">
        <f t="shared" si="1"/>
        <v>290480</v>
      </c>
      <c r="AC41" s="14">
        <f t="shared" si="2"/>
        <v>22988</v>
      </c>
      <c r="AD41" s="3">
        <v>7300000</v>
      </c>
      <c r="AE41" s="3">
        <v>280033</v>
      </c>
      <c r="AF41" s="3">
        <v>85946</v>
      </c>
      <c r="AG41" s="3">
        <v>1157</v>
      </c>
      <c r="AH41" s="30">
        <f t="shared" si="3"/>
        <v>7667136</v>
      </c>
      <c r="AI41" s="3">
        <v>22079</v>
      </c>
      <c r="AJ41" s="30">
        <f t="shared" si="4"/>
        <v>7645057</v>
      </c>
    </row>
    <row r="42" spans="1:36" ht="17.850000000000001" customHeight="1" x14ac:dyDescent="0.25">
      <c r="A42" s="5">
        <f t="shared" si="5"/>
        <v>39</v>
      </c>
      <c r="B42" s="5" t="s">
        <v>44</v>
      </c>
      <c r="C42" s="5">
        <v>9284</v>
      </c>
      <c r="D42" s="6" t="s">
        <v>202</v>
      </c>
      <c r="E42" s="6" t="s">
        <v>64</v>
      </c>
      <c r="F42" s="5" t="s">
        <v>54</v>
      </c>
      <c r="G42" s="3">
        <v>47454</v>
      </c>
      <c r="H42" s="3">
        <v>0</v>
      </c>
      <c r="I42" s="3"/>
      <c r="J42" s="3">
        <v>0</v>
      </c>
      <c r="K42" s="3">
        <v>0</v>
      </c>
      <c r="L42" s="3">
        <v>0</v>
      </c>
      <c r="M42" s="3"/>
      <c r="N42" s="3">
        <v>17183</v>
      </c>
      <c r="O42" s="3">
        <v>14493</v>
      </c>
      <c r="P42" s="3">
        <v>2847</v>
      </c>
      <c r="Q42" s="3"/>
      <c r="R42" s="30">
        <f t="shared" si="6"/>
        <v>81977</v>
      </c>
      <c r="S42" s="3">
        <v>33577</v>
      </c>
      <c r="T42" s="3">
        <v>20804</v>
      </c>
      <c r="U42" s="3">
        <v>5422</v>
      </c>
      <c r="V42" s="3">
        <v>0</v>
      </c>
      <c r="W42" s="3">
        <v>17851</v>
      </c>
      <c r="X42" s="3">
        <v>3745</v>
      </c>
      <c r="Y42" s="3">
        <v>417</v>
      </c>
      <c r="Z42" s="3">
        <v>0</v>
      </c>
      <c r="AA42" s="3">
        <v>10678</v>
      </c>
      <c r="AB42" s="13">
        <f t="shared" si="1"/>
        <v>92494</v>
      </c>
      <c r="AC42" s="14">
        <f t="shared" si="2"/>
        <v>-10517</v>
      </c>
      <c r="AD42" s="3">
        <v>1549000</v>
      </c>
      <c r="AE42" s="3">
        <v>30353</v>
      </c>
      <c r="AF42" s="3">
        <v>587668</v>
      </c>
      <c r="AG42" s="3">
        <v>1100</v>
      </c>
      <c r="AH42" s="30">
        <f t="shared" si="3"/>
        <v>2168121</v>
      </c>
      <c r="AI42" s="3">
        <v>2466</v>
      </c>
      <c r="AJ42" s="30">
        <f t="shared" si="4"/>
        <v>2165655</v>
      </c>
    </row>
    <row r="43" spans="1:36" ht="17.850000000000001" customHeight="1" x14ac:dyDescent="0.25">
      <c r="A43" s="5">
        <f t="shared" si="5"/>
        <v>40</v>
      </c>
      <c r="B43" s="5" t="s">
        <v>44</v>
      </c>
      <c r="C43" s="5">
        <v>13344</v>
      </c>
      <c r="D43" s="6" t="s">
        <v>203</v>
      </c>
      <c r="E43" s="6"/>
      <c r="F43" s="5" t="s">
        <v>54</v>
      </c>
      <c r="G43" s="3">
        <v>51759</v>
      </c>
      <c r="H43" s="3">
        <v>0</v>
      </c>
      <c r="I43" s="3">
        <v>30465</v>
      </c>
      <c r="J43" s="3">
        <v>0</v>
      </c>
      <c r="K43" s="3">
        <v>0</v>
      </c>
      <c r="L43" s="3">
        <v>0</v>
      </c>
      <c r="M43" s="3"/>
      <c r="N43" s="3">
        <v>0</v>
      </c>
      <c r="O43" s="3">
        <v>0</v>
      </c>
      <c r="P43" s="3">
        <v>0</v>
      </c>
      <c r="Q43" s="3">
        <v>0</v>
      </c>
      <c r="R43" s="30">
        <f t="shared" si="6"/>
        <v>82224</v>
      </c>
      <c r="S43" s="3">
        <v>44605</v>
      </c>
      <c r="T43" s="3">
        <v>0</v>
      </c>
      <c r="U43" s="3">
        <v>0</v>
      </c>
      <c r="V43" s="3">
        <v>0</v>
      </c>
      <c r="W43" s="3">
        <v>0</v>
      </c>
      <c r="X43" s="3">
        <v>19083</v>
      </c>
      <c r="Y43" s="3">
        <v>0</v>
      </c>
      <c r="Z43" s="3">
        <v>0</v>
      </c>
      <c r="AA43" s="3">
        <v>7578</v>
      </c>
      <c r="AB43" s="13">
        <f t="shared" si="1"/>
        <v>71266</v>
      </c>
      <c r="AC43" s="14">
        <f t="shared" si="2"/>
        <v>10958</v>
      </c>
      <c r="AD43" s="3">
        <v>0</v>
      </c>
      <c r="AE43" s="3">
        <v>0</v>
      </c>
      <c r="AF43" s="3">
        <v>30000</v>
      </c>
      <c r="AG43" s="3">
        <v>2465</v>
      </c>
      <c r="AH43" s="30">
        <f t="shared" si="3"/>
        <v>32465</v>
      </c>
      <c r="AI43" s="3">
        <v>0</v>
      </c>
      <c r="AJ43" s="30">
        <f t="shared" si="4"/>
        <v>32465</v>
      </c>
    </row>
    <row r="44" spans="1:36" ht="17.850000000000001" customHeight="1" x14ac:dyDescent="0.25">
      <c r="A44" s="5">
        <f t="shared" si="5"/>
        <v>41</v>
      </c>
      <c r="B44" s="5" t="s">
        <v>44</v>
      </c>
      <c r="C44" s="5">
        <v>9316</v>
      </c>
      <c r="D44" s="6" t="s">
        <v>204</v>
      </c>
      <c r="E44" s="6"/>
      <c r="F44" s="5" t="s">
        <v>54</v>
      </c>
      <c r="G44" s="3">
        <v>14910</v>
      </c>
      <c r="H44" s="3"/>
      <c r="I44" s="3">
        <v>0</v>
      </c>
      <c r="J44" s="3">
        <v>0</v>
      </c>
      <c r="K44" s="3">
        <v>0</v>
      </c>
      <c r="L44" s="3">
        <v>0</v>
      </c>
      <c r="M44" s="3"/>
      <c r="N44" s="3">
        <v>65346</v>
      </c>
      <c r="O44" s="3"/>
      <c r="P44" s="3"/>
      <c r="Q44" s="3"/>
      <c r="R44" s="30">
        <f t="shared" si="6"/>
        <v>80256</v>
      </c>
      <c r="S44" s="3">
        <v>63840</v>
      </c>
      <c r="T44" s="3">
        <v>0</v>
      </c>
      <c r="U44" s="3"/>
      <c r="V44" s="3"/>
      <c r="W44" s="3">
        <v>4881</v>
      </c>
      <c r="X44" s="3">
        <v>67</v>
      </c>
      <c r="Y44" s="3">
        <v>0</v>
      </c>
      <c r="Z44" s="3">
        <v>0</v>
      </c>
      <c r="AA44" s="3"/>
      <c r="AB44" s="13">
        <f t="shared" si="1"/>
        <v>68788</v>
      </c>
      <c r="AC44" s="14">
        <f t="shared" si="2"/>
        <v>11468</v>
      </c>
      <c r="AD44" s="3">
        <v>1246</v>
      </c>
      <c r="AE44" s="3">
        <v>2493</v>
      </c>
      <c r="AF44" s="3"/>
      <c r="AG44" s="3">
        <v>0</v>
      </c>
      <c r="AH44" s="30">
        <f t="shared" si="3"/>
        <v>3739</v>
      </c>
      <c r="AI44" s="3">
        <v>0</v>
      </c>
      <c r="AJ44" s="30">
        <f t="shared" si="4"/>
        <v>3739</v>
      </c>
    </row>
    <row r="45" spans="1:36" ht="17.850000000000001" customHeight="1" x14ac:dyDescent="0.25">
      <c r="A45" s="5">
        <f t="shared" si="5"/>
        <v>42</v>
      </c>
      <c r="B45" s="5" t="s">
        <v>44</v>
      </c>
      <c r="C45" s="5">
        <v>9317</v>
      </c>
      <c r="D45" s="6" t="s">
        <v>205</v>
      </c>
      <c r="E45" s="6"/>
      <c r="F45" s="5" t="s">
        <v>333</v>
      </c>
      <c r="G45" s="3">
        <v>99691</v>
      </c>
      <c r="H45" s="3">
        <v>9828</v>
      </c>
      <c r="I45" s="3">
        <v>734</v>
      </c>
      <c r="J45" s="3">
        <v>517449</v>
      </c>
      <c r="K45" s="3">
        <v>29276</v>
      </c>
      <c r="L45" s="3"/>
      <c r="M45" s="3"/>
      <c r="N45" s="3">
        <v>108233</v>
      </c>
      <c r="O45" s="3">
        <v>2374</v>
      </c>
      <c r="P45" s="3">
        <v>81086</v>
      </c>
      <c r="Q45" s="3"/>
      <c r="R45" s="30">
        <f t="shared" si="6"/>
        <v>848671</v>
      </c>
      <c r="S45" s="3">
        <v>5320</v>
      </c>
      <c r="T45" s="3"/>
      <c r="U45" s="3"/>
      <c r="V45" s="3">
        <v>35583</v>
      </c>
      <c r="W45" s="3">
        <v>68409</v>
      </c>
      <c r="X45" s="3">
        <v>29487</v>
      </c>
      <c r="Y45" s="3">
        <v>5245</v>
      </c>
      <c r="Z45" s="3"/>
      <c r="AA45" s="3">
        <v>29176</v>
      </c>
      <c r="AB45" s="13">
        <f t="shared" si="1"/>
        <v>173220</v>
      </c>
      <c r="AC45" s="14">
        <f t="shared" si="2"/>
        <v>675451</v>
      </c>
      <c r="AD45" s="3">
        <v>7503031</v>
      </c>
      <c r="AE45" s="3">
        <v>19461</v>
      </c>
      <c r="AF45" s="3">
        <v>32782</v>
      </c>
      <c r="AG45" s="3">
        <v>1104</v>
      </c>
      <c r="AH45" s="30">
        <f t="shared" si="3"/>
        <v>7556378</v>
      </c>
      <c r="AI45" s="3">
        <v>132522</v>
      </c>
      <c r="AJ45" s="30">
        <f t="shared" si="4"/>
        <v>7423856</v>
      </c>
    </row>
    <row r="46" spans="1:36" ht="17.850000000000001" customHeight="1" x14ac:dyDescent="0.25">
      <c r="A46" s="5">
        <f t="shared" si="5"/>
        <v>43</v>
      </c>
      <c r="B46" s="5" t="s">
        <v>44</v>
      </c>
      <c r="C46" s="5">
        <v>9871</v>
      </c>
      <c r="D46" s="6" t="s">
        <v>206</v>
      </c>
      <c r="E46" s="6"/>
      <c r="F46" s="5" t="s">
        <v>54</v>
      </c>
      <c r="G46" s="3">
        <v>63542</v>
      </c>
      <c r="H46" s="3"/>
      <c r="I46" s="3">
        <v>0</v>
      </c>
      <c r="J46" s="3">
        <v>0</v>
      </c>
      <c r="K46" s="3">
        <v>7092</v>
      </c>
      <c r="L46" s="3">
        <v>0</v>
      </c>
      <c r="M46" s="3"/>
      <c r="N46" s="3">
        <v>39242</v>
      </c>
      <c r="O46" s="3">
        <v>0</v>
      </c>
      <c r="P46" s="3">
        <v>0</v>
      </c>
      <c r="Q46" s="3"/>
      <c r="R46" s="30">
        <f t="shared" si="6"/>
        <v>109876</v>
      </c>
      <c r="S46" s="3">
        <v>51243</v>
      </c>
      <c r="T46" s="3"/>
      <c r="U46" s="3">
        <v>93</v>
      </c>
      <c r="V46" s="3">
        <v>0</v>
      </c>
      <c r="W46" s="3">
        <v>8510</v>
      </c>
      <c r="X46" s="3">
        <v>4000</v>
      </c>
      <c r="Y46" s="3">
        <v>0</v>
      </c>
      <c r="Z46" s="3">
        <v>0</v>
      </c>
      <c r="AA46" s="3"/>
      <c r="AB46" s="13">
        <f t="shared" si="1"/>
        <v>63846</v>
      </c>
      <c r="AC46" s="14">
        <f t="shared" si="2"/>
        <v>46030</v>
      </c>
      <c r="AD46" s="3">
        <v>5230000</v>
      </c>
      <c r="AE46" s="3">
        <v>0</v>
      </c>
      <c r="AF46" s="3">
        <v>1095</v>
      </c>
      <c r="AG46" s="3"/>
      <c r="AH46" s="30">
        <f t="shared" si="3"/>
        <v>5231095</v>
      </c>
      <c r="AI46" s="3">
        <v>1335</v>
      </c>
      <c r="AJ46" s="30">
        <f t="shared" si="4"/>
        <v>5229760</v>
      </c>
    </row>
    <row r="47" spans="1:36" ht="17.850000000000001" customHeight="1" x14ac:dyDescent="0.25">
      <c r="A47" s="5">
        <f t="shared" si="5"/>
        <v>44</v>
      </c>
      <c r="B47" s="5" t="s">
        <v>44</v>
      </c>
      <c r="C47" s="5">
        <v>9347</v>
      </c>
      <c r="D47" s="6" t="s">
        <v>207</v>
      </c>
      <c r="E47" s="6"/>
      <c r="F47" s="5" t="s">
        <v>333</v>
      </c>
      <c r="G47" s="3">
        <v>295879</v>
      </c>
      <c r="H47" s="3"/>
      <c r="I47" s="3"/>
      <c r="J47" s="3"/>
      <c r="K47" s="3">
        <v>220449</v>
      </c>
      <c r="L47" s="3">
        <v>0</v>
      </c>
      <c r="M47" s="3"/>
      <c r="N47" s="3">
        <v>65663</v>
      </c>
      <c r="O47" s="3">
        <v>21518</v>
      </c>
      <c r="P47" s="3">
        <v>17338</v>
      </c>
      <c r="Q47" s="3">
        <v>9882</v>
      </c>
      <c r="R47" s="30">
        <f t="shared" si="6"/>
        <v>630729</v>
      </c>
      <c r="S47" s="3"/>
      <c r="T47" s="3">
        <v>2633</v>
      </c>
      <c r="U47" s="3">
        <v>85501</v>
      </c>
      <c r="V47" s="3">
        <v>340477</v>
      </c>
      <c r="W47" s="3">
        <v>97814</v>
      </c>
      <c r="X47" s="3">
        <v>35308</v>
      </c>
      <c r="Y47" s="3">
        <v>8799</v>
      </c>
      <c r="Z47" s="3">
        <v>10614</v>
      </c>
      <c r="AA47" s="3"/>
      <c r="AB47" s="13">
        <f t="shared" si="1"/>
        <v>581146</v>
      </c>
      <c r="AC47" s="14">
        <f t="shared" si="2"/>
        <v>49583</v>
      </c>
      <c r="AD47" s="3">
        <v>10112430</v>
      </c>
      <c r="AE47" s="3">
        <v>279482</v>
      </c>
      <c r="AF47" s="3">
        <v>543258</v>
      </c>
      <c r="AG47" s="3">
        <v>335690</v>
      </c>
      <c r="AH47" s="30">
        <f t="shared" si="3"/>
        <v>11270860</v>
      </c>
      <c r="AI47" s="3">
        <v>47692</v>
      </c>
      <c r="AJ47" s="30">
        <f t="shared" si="4"/>
        <v>11223168</v>
      </c>
    </row>
    <row r="48" spans="1:36" ht="17.850000000000001" customHeight="1" x14ac:dyDescent="0.25">
      <c r="A48" s="5">
        <f t="shared" si="5"/>
        <v>45</v>
      </c>
      <c r="B48" s="5" t="s">
        <v>44</v>
      </c>
      <c r="C48" s="5">
        <v>9346</v>
      </c>
      <c r="D48" s="6" t="s">
        <v>208</v>
      </c>
      <c r="E48" s="6"/>
      <c r="F48" s="5" t="s">
        <v>54</v>
      </c>
      <c r="G48" s="3">
        <v>250710</v>
      </c>
      <c r="H48" s="3"/>
      <c r="I48" s="3">
        <v>6619</v>
      </c>
      <c r="J48" s="3">
        <v>30777</v>
      </c>
      <c r="K48" s="3"/>
      <c r="L48" s="3"/>
      <c r="M48" s="3"/>
      <c r="N48" s="3">
        <v>28520</v>
      </c>
      <c r="O48" s="3">
        <v>4806</v>
      </c>
      <c r="P48" s="3">
        <v>1221</v>
      </c>
      <c r="Q48" s="3">
        <v>54</v>
      </c>
      <c r="R48" s="30">
        <f t="shared" si="6"/>
        <v>322707</v>
      </c>
      <c r="S48" s="3">
        <v>72172</v>
      </c>
      <c r="T48" s="3">
        <v>26000</v>
      </c>
      <c r="U48" s="3"/>
      <c r="V48" s="3">
        <v>91226</v>
      </c>
      <c r="W48" s="3">
        <v>70262</v>
      </c>
      <c r="X48" s="3">
        <v>78909</v>
      </c>
      <c r="Y48" s="3">
        <v>23358</v>
      </c>
      <c r="Z48" s="3">
        <v>19596</v>
      </c>
      <c r="AA48" s="3">
        <v>2900</v>
      </c>
      <c r="AB48" s="13">
        <f t="shared" si="1"/>
        <v>384423</v>
      </c>
      <c r="AC48" s="14">
        <f t="shared" si="2"/>
        <v>-61716</v>
      </c>
      <c r="AD48" s="3">
        <v>6271360</v>
      </c>
      <c r="AE48" s="3">
        <v>18717</v>
      </c>
      <c r="AF48" s="3">
        <v>527823</v>
      </c>
      <c r="AG48" s="3">
        <v>1487</v>
      </c>
      <c r="AH48" s="30">
        <f t="shared" si="3"/>
        <v>6819387</v>
      </c>
      <c r="AI48" s="3">
        <v>16892</v>
      </c>
      <c r="AJ48" s="30">
        <f t="shared" si="4"/>
        <v>6802495</v>
      </c>
    </row>
    <row r="49" spans="1:36" ht="17.850000000000001" customHeight="1" x14ac:dyDescent="0.25">
      <c r="A49" s="5">
        <f t="shared" si="5"/>
        <v>46</v>
      </c>
      <c r="B49" s="5" t="s">
        <v>44</v>
      </c>
      <c r="C49" s="5">
        <v>9356</v>
      </c>
      <c r="D49" s="6" t="s">
        <v>209</v>
      </c>
      <c r="E49" s="6"/>
      <c r="F49" s="5" t="s">
        <v>54</v>
      </c>
      <c r="G49" s="3">
        <v>104928</v>
      </c>
      <c r="H49" s="3"/>
      <c r="I49" s="3">
        <v>0</v>
      </c>
      <c r="J49" s="3">
        <v>0</v>
      </c>
      <c r="K49" s="3">
        <v>0</v>
      </c>
      <c r="L49" s="3">
        <v>0</v>
      </c>
      <c r="M49" s="3"/>
      <c r="N49" s="3">
        <v>15652</v>
      </c>
      <c r="O49" s="3">
        <v>2682</v>
      </c>
      <c r="P49" s="3">
        <v>0</v>
      </c>
      <c r="Q49" s="3"/>
      <c r="R49" s="30">
        <f t="shared" si="6"/>
        <v>123262</v>
      </c>
      <c r="S49" s="3">
        <v>56174</v>
      </c>
      <c r="T49" s="3">
        <v>0</v>
      </c>
      <c r="U49" s="3">
        <v>0</v>
      </c>
      <c r="V49" s="3"/>
      <c r="W49" s="3">
        <v>45906</v>
      </c>
      <c r="X49" s="3">
        <v>25571</v>
      </c>
      <c r="Y49" s="3">
        <v>8130</v>
      </c>
      <c r="Z49" s="3">
        <v>0</v>
      </c>
      <c r="AA49" s="3">
        <v>10248</v>
      </c>
      <c r="AB49" s="13">
        <f t="shared" si="1"/>
        <v>146029</v>
      </c>
      <c r="AC49" s="14">
        <f t="shared" si="2"/>
        <v>-22767</v>
      </c>
      <c r="AD49" s="3">
        <v>4800000</v>
      </c>
      <c r="AE49" s="3">
        <v>269766</v>
      </c>
      <c r="AF49" s="3">
        <v>558968</v>
      </c>
      <c r="AG49" s="3">
        <v>11179</v>
      </c>
      <c r="AH49" s="30">
        <f t="shared" si="3"/>
        <v>5639913</v>
      </c>
      <c r="AI49" s="3">
        <v>4219</v>
      </c>
      <c r="AJ49" s="30">
        <f t="shared" si="4"/>
        <v>5635694</v>
      </c>
    </row>
    <row r="50" spans="1:36" ht="17.850000000000001" customHeight="1" x14ac:dyDescent="0.25">
      <c r="A50" s="5">
        <f t="shared" si="5"/>
        <v>47</v>
      </c>
      <c r="B50" s="5" t="s">
        <v>44</v>
      </c>
      <c r="C50" s="5">
        <v>9348</v>
      </c>
      <c r="D50" s="6" t="s">
        <v>210</v>
      </c>
      <c r="E50" s="6"/>
      <c r="F50" s="5" t="s">
        <v>333</v>
      </c>
      <c r="G50" s="3">
        <v>90928</v>
      </c>
      <c r="H50" s="3">
        <v>466</v>
      </c>
      <c r="I50" s="3"/>
      <c r="J50" s="3">
        <v>22937</v>
      </c>
      <c r="K50" s="3"/>
      <c r="L50" s="3"/>
      <c r="M50" s="3"/>
      <c r="N50" s="3">
        <v>163497</v>
      </c>
      <c r="O50" s="3">
        <v>15281</v>
      </c>
      <c r="P50" s="3"/>
      <c r="Q50" s="3"/>
      <c r="R50" s="30">
        <f t="shared" si="6"/>
        <v>293109</v>
      </c>
      <c r="S50" s="3">
        <v>23035</v>
      </c>
      <c r="T50" s="3"/>
      <c r="U50" s="3">
        <v>14688</v>
      </c>
      <c r="V50" s="3"/>
      <c r="W50" s="3">
        <v>199730</v>
      </c>
      <c r="X50" s="3">
        <v>33812</v>
      </c>
      <c r="Y50" s="3">
        <v>2116</v>
      </c>
      <c r="Z50" s="3"/>
      <c r="AA50" s="3"/>
      <c r="AB50" s="13">
        <f t="shared" si="1"/>
        <v>273381</v>
      </c>
      <c r="AC50" s="14">
        <f t="shared" si="2"/>
        <v>19728</v>
      </c>
      <c r="AD50" s="3">
        <v>11322500</v>
      </c>
      <c r="AE50" s="3">
        <v>45701</v>
      </c>
      <c r="AF50" s="3">
        <v>1124906</v>
      </c>
      <c r="AG50" s="3">
        <v>3348</v>
      </c>
      <c r="AH50" s="30">
        <f t="shared" si="3"/>
        <v>12496455</v>
      </c>
      <c r="AI50" s="3">
        <v>42010</v>
      </c>
      <c r="AJ50" s="30">
        <f t="shared" si="4"/>
        <v>12454445</v>
      </c>
    </row>
    <row r="51" spans="1:36" ht="17.850000000000001" customHeight="1" x14ac:dyDescent="0.25">
      <c r="A51" s="5">
        <f t="shared" si="5"/>
        <v>48</v>
      </c>
      <c r="B51" s="5" t="s">
        <v>44</v>
      </c>
      <c r="C51" s="5">
        <v>9349</v>
      </c>
      <c r="D51" s="6" t="s">
        <v>211</v>
      </c>
      <c r="E51" s="6"/>
      <c r="F51" s="5" t="s">
        <v>333</v>
      </c>
      <c r="G51" s="3">
        <v>119188</v>
      </c>
      <c r="H51" s="3"/>
      <c r="I51" s="3"/>
      <c r="J51" s="3"/>
      <c r="K51" s="3">
        <v>2817</v>
      </c>
      <c r="L51" s="3">
        <v>30000</v>
      </c>
      <c r="M51" s="3"/>
      <c r="N51" s="3">
        <v>435</v>
      </c>
      <c r="O51" s="3">
        <v>6440</v>
      </c>
      <c r="P51" s="3">
        <v>3300</v>
      </c>
      <c r="Q51" s="3">
        <v>14642</v>
      </c>
      <c r="R51" s="30">
        <f t="shared" si="6"/>
        <v>176822</v>
      </c>
      <c r="S51" s="3">
        <v>69632</v>
      </c>
      <c r="T51" s="3">
        <v>3303</v>
      </c>
      <c r="U51" s="3">
        <v>1878</v>
      </c>
      <c r="V51" s="3">
        <v>123</v>
      </c>
      <c r="W51" s="3">
        <v>66596</v>
      </c>
      <c r="X51" s="3">
        <v>14894</v>
      </c>
      <c r="Y51" s="3">
        <v>8846</v>
      </c>
      <c r="Z51" s="3">
        <v>756</v>
      </c>
      <c r="AA51" s="3">
        <v>2699</v>
      </c>
      <c r="AB51" s="13">
        <f t="shared" si="1"/>
        <v>168727</v>
      </c>
      <c r="AC51" s="14">
        <f t="shared" si="2"/>
        <v>8095</v>
      </c>
      <c r="AD51" s="3"/>
      <c r="AE51" s="3">
        <v>5867</v>
      </c>
      <c r="AF51" s="3">
        <v>278610</v>
      </c>
      <c r="AG51" s="3"/>
      <c r="AH51" s="30">
        <f t="shared" si="3"/>
        <v>284477</v>
      </c>
      <c r="AI51" s="3">
        <v>686</v>
      </c>
      <c r="AJ51" s="30">
        <f t="shared" si="4"/>
        <v>283791</v>
      </c>
    </row>
    <row r="52" spans="1:36" ht="17.850000000000001" customHeight="1" x14ac:dyDescent="0.25">
      <c r="A52" s="5">
        <f t="shared" si="5"/>
        <v>49</v>
      </c>
      <c r="B52" s="5" t="s">
        <v>44</v>
      </c>
      <c r="C52" s="5">
        <v>9355</v>
      </c>
      <c r="D52" s="6" t="s">
        <v>212</v>
      </c>
      <c r="E52" s="6"/>
      <c r="F52" s="5" t="s">
        <v>333</v>
      </c>
      <c r="G52" s="3">
        <v>189468</v>
      </c>
      <c r="H52" s="3">
        <v>0</v>
      </c>
      <c r="I52" s="3"/>
      <c r="J52" s="3"/>
      <c r="K52" s="3">
        <v>17150</v>
      </c>
      <c r="L52" s="3"/>
      <c r="M52" s="3"/>
      <c r="N52" s="3">
        <v>7204</v>
      </c>
      <c r="O52" s="3">
        <v>528</v>
      </c>
      <c r="P52" s="3">
        <v>6200</v>
      </c>
      <c r="Q52" s="3"/>
      <c r="R52" s="30">
        <f t="shared" si="6"/>
        <v>220550</v>
      </c>
      <c r="S52" s="3">
        <v>61649</v>
      </c>
      <c r="T52" s="3"/>
      <c r="U52" s="3"/>
      <c r="V52" s="3"/>
      <c r="W52" s="3">
        <v>29212</v>
      </c>
      <c r="X52" s="3">
        <v>44893</v>
      </c>
      <c r="Y52" s="3">
        <v>15324</v>
      </c>
      <c r="Z52" s="3"/>
      <c r="AA52" s="3">
        <v>3967</v>
      </c>
      <c r="AB52" s="13">
        <f t="shared" si="1"/>
        <v>155045</v>
      </c>
      <c r="AC52" s="14">
        <f t="shared" si="2"/>
        <v>65505</v>
      </c>
      <c r="AD52" s="3">
        <v>5488214</v>
      </c>
      <c r="AE52" s="3">
        <v>127715</v>
      </c>
      <c r="AF52" s="3">
        <v>56318</v>
      </c>
      <c r="AG52" s="3">
        <v>287</v>
      </c>
      <c r="AH52" s="30">
        <f t="shared" si="3"/>
        <v>5672534</v>
      </c>
      <c r="AI52" s="3">
        <v>99000</v>
      </c>
      <c r="AJ52" s="30">
        <f t="shared" si="4"/>
        <v>5573534</v>
      </c>
    </row>
    <row r="53" spans="1:36" ht="17.850000000000001" customHeight="1" x14ac:dyDescent="0.25">
      <c r="A53" s="5">
        <f t="shared" si="5"/>
        <v>50</v>
      </c>
      <c r="B53" s="5" t="s">
        <v>44</v>
      </c>
      <c r="C53" s="5">
        <v>9323</v>
      </c>
      <c r="D53" s="6" t="s">
        <v>213</v>
      </c>
      <c r="E53" s="6"/>
      <c r="F53" s="5" t="s">
        <v>54</v>
      </c>
      <c r="G53" s="3">
        <v>74021.73</v>
      </c>
      <c r="H53" s="3">
        <v>0</v>
      </c>
      <c r="I53" s="3">
        <v>55987.46</v>
      </c>
      <c r="J53" s="3">
        <v>0</v>
      </c>
      <c r="K53" s="3"/>
      <c r="L53" s="3">
        <v>0</v>
      </c>
      <c r="M53" s="3"/>
      <c r="N53" s="3">
        <v>22715</v>
      </c>
      <c r="O53" s="3">
        <v>15145</v>
      </c>
      <c r="P53" s="3"/>
      <c r="Q53" s="3">
        <v>1444651</v>
      </c>
      <c r="R53" s="30">
        <f t="shared" si="6"/>
        <v>1612520.19</v>
      </c>
      <c r="S53" s="3">
        <v>74354</v>
      </c>
      <c r="T53" s="3"/>
      <c r="U53" s="3"/>
      <c r="V53" s="3">
        <v>25296</v>
      </c>
      <c r="W53" s="3">
        <v>1490856</v>
      </c>
      <c r="X53" s="3">
        <v>25855</v>
      </c>
      <c r="Y53" s="3">
        <v>1130</v>
      </c>
      <c r="Z53" s="3">
        <v>0</v>
      </c>
      <c r="AA53" s="3"/>
      <c r="AB53" s="13">
        <f t="shared" si="1"/>
        <v>1617491</v>
      </c>
      <c r="AC53" s="14">
        <f t="shared" si="2"/>
        <v>-4970.8100000000559</v>
      </c>
      <c r="AD53" s="3">
        <v>0</v>
      </c>
      <c r="AE53" s="3">
        <v>6978</v>
      </c>
      <c r="AF53" s="3">
        <v>1736388</v>
      </c>
      <c r="AG53" s="3">
        <v>77725</v>
      </c>
      <c r="AH53" s="30">
        <f t="shared" si="3"/>
        <v>1821091</v>
      </c>
      <c r="AI53" s="3">
        <v>1408945</v>
      </c>
      <c r="AJ53" s="30">
        <f t="shared" si="4"/>
        <v>412146</v>
      </c>
    </row>
    <row r="54" spans="1:36" ht="17.850000000000001" customHeight="1" x14ac:dyDescent="0.25">
      <c r="A54" s="5">
        <f t="shared" si="5"/>
        <v>51</v>
      </c>
      <c r="B54" s="5" t="s">
        <v>44</v>
      </c>
      <c r="C54" s="5">
        <v>9351</v>
      </c>
      <c r="D54" s="6" t="s">
        <v>214</v>
      </c>
      <c r="E54" s="6"/>
      <c r="F54" s="5" t="s">
        <v>333</v>
      </c>
      <c r="G54" s="3">
        <v>106527</v>
      </c>
      <c r="H54" s="3"/>
      <c r="I54" s="3"/>
      <c r="J54" s="3">
        <v>0</v>
      </c>
      <c r="K54" s="3"/>
      <c r="L54" s="3"/>
      <c r="M54" s="3"/>
      <c r="N54" s="3">
        <v>76126</v>
      </c>
      <c r="O54" s="3">
        <v>3932</v>
      </c>
      <c r="P54" s="3"/>
      <c r="Q54" s="3"/>
      <c r="R54" s="30">
        <f t="shared" si="6"/>
        <v>186585</v>
      </c>
      <c r="S54" s="3">
        <v>92414</v>
      </c>
      <c r="T54" s="3"/>
      <c r="U54" s="3">
        <v>7920</v>
      </c>
      <c r="V54" s="3">
        <v>20262</v>
      </c>
      <c r="W54" s="3">
        <v>59769</v>
      </c>
      <c r="X54" s="3">
        <v>26166</v>
      </c>
      <c r="Y54" s="3">
        <v>5889</v>
      </c>
      <c r="Z54" s="3"/>
      <c r="AA54" s="3">
        <v>31474</v>
      </c>
      <c r="AB54" s="13">
        <f t="shared" si="1"/>
        <v>243894</v>
      </c>
      <c r="AC54" s="14">
        <f t="shared" si="2"/>
        <v>-57309</v>
      </c>
      <c r="AD54" s="3">
        <v>5548040</v>
      </c>
      <c r="AE54" s="3">
        <v>326592</v>
      </c>
      <c r="AF54" s="3">
        <v>172478</v>
      </c>
      <c r="AG54" s="3">
        <v>13052</v>
      </c>
      <c r="AH54" s="30">
        <f t="shared" si="3"/>
        <v>6060162</v>
      </c>
      <c r="AI54" s="3">
        <v>18275</v>
      </c>
      <c r="AJ54" s="30">
        <f t="shared" si="4"/>
        <v>6041887</v>
      </c>
    </row>
    <row r="55" spans="1:36" ht="17.850000000000001" customHeight="1" x14ac:dyDescent="0.25">
      <c r="A55" s="5">
        <f t="shared" si="5"/>
        <v>52</v>
      </c>
      <c r="B55" s="5" t="s">
        <v>44</v>
      </c>
      <c r="C55" s="5">
        <v>9326</v>
      </c>
      <c r="D55" s="6" t="s">
        <v>215</v>
      </c>
      <c r="E55" s="6"/>
      <c r="F55" s="5" t="s">
        <v>333</v>
      </c>
      <c r="G55" s="3">
        <v>136554</v>
      </c>
      <c r="H55" s="3"/>
      <c r="I55" s="3">
        <v>22125</v>
      </c>
      <c r="J55" s="3"/>
      <c r="K55" s="3">
        <v>6815</v>
      </c>
      <c r="L55" s="3">
        <v>20000</v>
      </c>
      <c r="M55" s="3"/>
      <c r="N55" s="3">
        <v>62826</v>
      </c>
      <c r="O55" s="3">
        <v>17821</v>
      </c>
      <c r="P55" s="3">
        <v>52565</v>
      </c>
      <c r="Q55" s="3"/>
      <c r="R55" s="30">
        <f t="shared" si="6"/>
        <v>318706</v>
      </c>
      <c r="S55" s="3">
        <v>82974</v>
      </c>
      <c r="T55" s="3"/>
      <c r="U55" s="3">
        <v>901</v>
      </c>
      <c r="V55" s="3">
        <v>77779</v>
      </c>
      <c r="W55" s="3">
        <v>196988</v>
      </c>
      <c r="X55" s="3">
        <v>41114</v>
      </c>
      <c r="Y55" s="3">
        <v>31589</v>
      </c>
      <c r="Z55" s="3">
        <v>1694</v>
      </c>
      <c r="AA55" s="3">
        <v>10201</v>
      </c>
      <c r="AB55" s="13">
        <f t="shared" si="1"/>
        <v>443240</v>
      </c>
      <c r="AC55" s="14">
        <f t="shared" si="2"/>
        <v>-124534</v>
      </c>
      <c r="AD55" s="3">
        <v>2948241</v>
      </c>
      <c r="AE55" s="3">
        <v>90648</v>
      </c>
      <c r="AF55" s="3">
        <v>466484</v>
      </c>
      <c r="AG55" s="3">
        <v>55633</v>
      </c>
      <c r="AH55" s="30">
        <f t="shared" si="3"/>
        <v>3561006</v>
      </c>
      <c r="AI55" s="3">
        <v>152281</v>
      </c>
      <c r="AJ55" s="30">
        <f t="shared" si="4"/>
        <v>3408725</v>
      </c>
    </row>
    <row r="56" spans="1:36" ht="17.850000000000001" customHeight="1" x14ac:dyDescent="0.25">
      <c r="A56" s="5">
        <f t="shared" si="5"/>
        <v>53</v>
      </c>
      <c r="B56" s="5" t="s">
        <v>44</v>
      </c>
      <c r="C56" s="5">
        <v>9325</v>
      </c>
      <c r="D56" s="6" t="s">
        <v>216</v>
      </c>
      <c r="E56" s="6"/>
      <c r="F56" s="5" t="s">
        <v>54</v>
      </c>
      <c r="G56" s="3">
        <v>130218</v>
      </c>
      <c r="H56" s="3">
        <v>3290</v>
      </c>
      <c r="I56" s="3">
        <v>0</v>
      </c>
      <c r="J56" s="3">
        <v>0</v>
      </c>
      <c r="K56" s="3">
        <v>64306</v>
      </c>
      <c r="L56" s="3"/>
      <c r="M56" s="3"/>
      <c r="N56" s="3">
        <v>260538</v>
      </c>
      <c r="O56" s="3">
        <v>10311</v>
      </c>
      <c r="P56" s="3">
        <v>0</v>
      </c>
      <c r="Q56" s="3">
        <v>277257</v>
      </c>
      <c r="R56" s="30">
        <f t="shared" si="6"/>
        <v>745920</v>
      </c>
      <c r="S56" s="3">
        <v>86683</v>
      </c>
      <c r="T56" s="3">
        <v>59595</v>
      </c>
      <c r="U56" s="3"/>
      <c r="V56" s="3">
        <v>128906</v>
      </c>
      <c r="W56" s="3">
        <v>103287</v>
      </c>
      <c r="X56" s="3">
        <v>112922</v>
      </c>
      <c r="Y56" s="3">
        <v>12571</v>
      </c>
      <c r="Z56" s="3">
        <v>0</v>
      </c>
      <c r="AA56" s="3">
        <v>235844</v>
      </c>
      <c r="AB56" s="13">
        <f t="shared" si="1"/>
        <v>739808</v>
      </c>
      <c r="AC56" s="14">
        <f t="shared" si="2"/>
        <v>6112</v>
      </c>
      <c r="AD56" s="3">
        <v>19895000</v>
      </c>
      <c r="AE56" s="3">
        <v>971227</v>
      </c>
      <c r="AF56" s="3">
        <v>445909</v>
      </c>
      <c r="AG56" s="3">
        <v>23034</v>
      </c>
      <c r="AH56" s="30">
        <f t="shared" si="3"/>
        <v>21335170</v>
      </c>
      <c r="AI56" s="3">
        <v>69282</v>
      </c>
      <c r="AJ56" s="30">
        <f t="shared" si="4"/>
        <v>21265888</v>
      </c>
    </row>
    <row r="57" spans="1:36" ht="17.850000000000001" customHeight="1" x14ac:dyDescent="0.25">
      <c r="A57" s="5">
        <f t="shared" si="5"/>
        <v>54</v>
      </c>
      <c r="B57" s="5" t="s">
        <v>44</v>
      </c>
      <c r="C57" s="5">
        <v>19953</v>
      </c>
      <c r="D57" s="6" t="s">
        <v>217</v>
      </c>
      <c r="E57" s="6"/>
      <c r="F57" s="5" t="s">
        <v>54</v>
      </c>
      <c r="G57" s="3">
        <v>58991</v>
      </c>
      <c r="H57" s="3"/>
      <c r="I57" s="3"/>
      <c r="J57" s="3"/>
      <c r="K57" s="3"/>
      <c r="L57" s="3"/>
      <c r="M57" s="3"/>
      <c r="N57" s="3">
        <v>100</v>
      </c>
      <c r="O57" s="3">
        <v>4054</v>
      </c>
      <c r="P57" s="3"/>
      <c r="Q57" s="3"/>
      <c r="R57" s="30">
        <f t="shared" si="6"/>
        <v>63145</v>
      </c>
      <c r="S57" s="3"/>
      <c r="T57" s="3"/>
      <c r="U57" s="3">
        <v>2555</v>
      </c>
      <c r="V57" s="3"/>
      <c r="W57" s="3">
        <v>48540</v>
      </c>
      <c r="X57" s="3">
        <v>3361</v>
      </c>
      <c r="Y57" s="3">
        <v>440</v>
      </c>
      <c r="Z57" s="3">
        <v>470</v>
      </c>
      <c r="AA57" s="3"/>
      <c r="AB57" s="13">
        <f t="shared" ref="AB57" si="7">SUM(S57:AA57)</f>
        <v>55366</v>
      </c>
      <c r="AC57" s="14">
        <f t="shared" si="2"/>
        <v>7779</v>
      </c>
      <c r="AD57" s="3">
        <v>398000</v>
      </c>
      <c r="AE57" s="3">
        <v>7846</v>
      </c>
      <c r="AF57" s="3">
        <v>112145</v>
      </c>
      <c r="AG57" s="3"/>
      <c r="AH57" s="30">
        <f t="shared" si="3"/>
        <v>517991</v>
      </c>
      <c r="AI57" s="3">
        <v>1368</v>
      </c>
      <c r="AJ57" s="30">
        <f t="shared" si="4"/>
        <v>516623</v>
      </c>
    </row>
    <row r="58" spans="1:36" ht="17.850000000000001" customHeight="1" x14ac:dyDescent="0.25">
      <c r="A58" s="5">
        <f t="shared" si="5"/>
        <v>55</v>
      </c>
      <c r="B58" s="5" t="s">
        <v>44</v>
      </c>
      <c r="C58" s="5">
        <v>9302</v>
      </c>
      <c r="D58" s="6" t="s">
        <v>218</v>
      </c>
      <c r="E58" s="6"/>
      <c r="F58" s="5" t="s">
        <v>54</v>
      </c>
      <c r="G58" s="3">
        <v>41065</v>
      </c>
      <c r="H58" s="3">
        <v>10000</v>
      </c>
      <c r="I58" s="3"/>
      <c r="J58" s="3">
        <v>0</v>
      </c>
      <c r="K58" s="3">
        <v>0</v>
      </c>
      <c r="L58" s="3"/>
      <c r="M58" s="3"/>
      <c r="N58" s="3">
        <v>35409</v>
      </c>
      <c r="O58" s="3"/>
      <c r="P58" s="3"/>
      <c r="Q58" s="3">
        <v>724</v>
      </c>
      <c r="R58" s="30">
        <f t="shared" si="6"/>
        <v>87198</v>
      </c>
      <c r="S58" s="3">
        <v>13039</v>
      </c>
      <c r="T58" s="3">
        <v>6468</v>
      </c>
      <c r="U58" s="3">
        <v>2143</v>
      </c>
      <c r="V58" s="3">
        <v>14065</v>
      </c>
      <c r="W58" s="3">
        <v>45722</v>
      </c>
      <c r="X58" s="3">
        <v>10212</v>
      </c>
      <c r="Y58" s="3">
        <v>10040</v>
      </c>
      <c r="Z58" s="3"/>
      <c r="AA58" s="3"/>
      <c r="AB58" s="13">
        <f t="shared" si="1"/>
        <v>101689</v>
      </c>
      <c r="AC58" s="14">
        <f t="shared" si="2"/>
        <v>-14491</v>
      </c>
      <c r="AD58" s="3">
        <v>1415000</v>
      </c>
      <c r="AE58" s="3">
        <v>14775</v>
      </c>
      <c r="AF58" s="3">
        <v>61095</v>
      </c>
      <c r="AG58" s="3">
        <v>990</v>
      </c>
      <c r="AH58" s="30">
        <f t="shared" si="3"/>
        <v>1491860</v>
      </c>
      <c r="AI58" s="3">
        <v>488</v>
      </c>
      <c r="AJ58" s="30">
        <f t="shared" si="4"/>
        <v>1491372</v>
      </c>
    </row>
    <row r="59" spans="1:36" ht="17.850000000000001" customHeight="1" x14ac:dyDescent="0.25">
      <c r="A59" s="5">
        <f t="shared" si="5"/>
        <v>56</v>
      </c>
      <c r="B59" s="5" t="s">
        <v>44</v>
      </c>
      <c r="C59" s="5">
        <v>9321</v>
      </c>
      <c r="D59" s="6" t="s">
        <v>219</v>
      </c>
      <c r="E59" s="6"/>
      <c r="F59" s="5" t="s">
        <v>333</v>
      </c>
      <c r="G59" s="3">
        <v>496256</v>
      </c>
      <c r="H59" s="3">
        <v>2090</v>
      </c>
      <c r="I59" s="3">
        <v>2100</v>
      </c>
      <c r="J59" s="3"/>
      <c r="K59" s="3">
        <v>26041</v>
      </c>
      <c r="L59" s="3">
        <v>1862</v>
      </c>
      <c r="M59" s="3"/>
      <c r="N59" s="3">
        <v>123133</v>
      </c>
      <c r="O59" s="3">
        <v>753</v>
      </c>
      <c r="P59" s="3">
        <v>30643</v>
      </c>
      <c r="Q59" s="3"/>
      <c r="R59" s="30">
        <f t="shared" si="6"/>
        <v>682878</v>
      </c>
      <c r="S59" s="3">
        <v>158057</v>
      </c>
      <c r="T59" s="3">
        <v>17270</v>
      </c>
      <c r="U59" s="3">
        <v>36038</v>
      </c>
      <c r="V59" s="3">
        <v>185547</v>
      </c>
      <c r="W59" s="3">
        <v>139178</v>
      </c>
      <c r="X59" s="3">
        <v>111305</v>
      </c>
      <c r="Y59" s="3">
        <v>37195</v>
      </c>
      <c r="Z59" s="3"/>
      <c r="AA59" s="3"/>
      <c r="AB59" s="13">
        <f t="shared" si="1"/>
        <v>684590</v>
      </c>
      <c r="AC59" s="14">
        <f t="shared" si="2"/>
        <v>-1712</v>
      </c>
      <c r="AD59" s="3">
        <v>19401661</v>
      </c>
      <c r="AE59" s="3">
        <v>102204</v>
      </c>
      <c r="AF59" s="3">
        <v>103050</v>
      </c>
      <c r="AG59" s="3">
        <v>32004</v>
      </c>
      <c r="AH59" s="30">
        <f t="shared" si="3"/>
        <v>19638919</v>
      </c>
      <c r="AI59" s="3">
        <v>58881</v>
      </c>
      <c r="AJ59" s="30">
        <f t="shared" si="4"/>
        <v>19580038</v>
      </c>
    </row>
    <row r="60" spans="1:36" ht="17.850000000000001" customHeight="1" x14ac:dyDescent="0.25">
      <c r="A60" s="5">
        <f t="shared" si="5"/>
        <v>57</v>
      </c>
      <c r="B60" s="5" t="s">
        <v>44</v>
      </c>
      <c r="C60" s="5">
        <v>9327</v>
      </c>
      <c r="D60" s="6" t="s">
        <v>220</v>
      </c>
      <c r="E60" s="6"/>
      <c r="F60" s="5" t="s">
        <v>54</v>
      </c>
      <c r="G60" s="3">
        <v>165062</v>
      </c>
      <c r="H60" s="3">
        <v>3250</v>
      </c>
      <c r="I60" s="3">
        <v>13860</v>
      </c>
      <c r="J60" s="3"/>
      <c r="K60" s="3">
        <v>5953</v>
      </c>
      <c r="L60" s="3">
        <v>8083</v>
      </c>
      <c r="M60" s="3"/>
      <c r="N60" s="3">
        <v>109708</v>
      </c>
      <c r="O60" s="3">
        <v>3154</v>
      </c>
      <c r="P60" s="3">
        <v>2319</v>
      </c>
      <c r="Q60" s="3"/>
      <c r="R60" s="30">
        <f t="shared" si="6"/>
        <v>311389</v>
      </c>
      <c r="S60" s="3"/>
      <c r="T60" s="3">
        <v>8951</v>
      </c>
      <c r="U60" s="3">
        <v>64726</v>
      </c>
      <c r="V60" s="3"/>
      <c r="W60" s="3">
        <v>83434</v>
      </c>
      <c r="X60" s="3">
        <v>32760</v>
      </c>
      <c r="Y60" s="3">
        <v>39988</v>
      </c>
      <c r="Z60" s="3"/>
      <c r="AA60" s="3"/>
      <c r="AB60" s="13">
        <f t="shared" si="1"/>
        <v>229859</v>
      </c>
      <c r="AC60" s="14">
        <f t="shared" si="2"/>
        <v>81530</v>
      </c>
      <c r="AD60" s="3">
        <v>12550000</v>
      </c>
      <c r="AE60" s="3">
        <v>360611</v>
      </c>
      <c r="AF60" s="3">
        <v>500779</v>
      </c>
      <c r="AG60" s="3">
        <v>12130</v>
      </c>
      <c r="AH60" s="30">
        <f t="shared" si="3"/>
        <v>13423520</v>
      </c>
      <c r="AI60" s="3">
        <v>201970</v>
      </c>
      <c r="AJ60" s="30">
        <f t="shared" si="4"/>
        <v>13221550</v>
      </c>
    </row>
    <row r="61" spans="1:36" ht="17.850000000000001" customHeight="1" x14ac:dyDescent="0.25">
      <c r="A61" s="5">
        <f t="shared" si="5"/>
        <v>58</v>
      </c>
      <c r="B61" s="5" t="s">
        <v>44</v>
      </c>
      <c r="C61" s="5">
        <v>10004</v>
      </c>
      <c r="D61" s="6" t="s">
        <v>221</v>
      </c>
      <c r="E61" s="6"/>
      <c r="F61" s="5" t="s">
        <v>333</v>
      </c>
      <c r="G61" s="3">
        <v>191000</v>
      </c>
      <c r="H61" s="3">
        <v>9810</v>
      </c>
      <c r="I61" s="3"/>
      <c r="J61" s="3">
        <v>58578</v>
      </c>
      <c r="K61" s="3"/>
      <c r="L61" s="3"/>
      <c r="M61" s="3"/>
      <c r="N61" s="3">
        <v>31589</v>
      </c>
      <c r="O61" s="3">
        <v>2263</v>
      </c>
      <c r="P61" s="3">
        <v>0</v>
      </c>
      <c r="Q61" s="3">
        <v>493</v>
      </c>
      <c r="R61" s="30">
        <f t="shared" si="6"/>
        <v>293733</v>
      </c>
      <c r="S61" s="3">
        <v>42714</v>
      </c>
      <c r="T61" s="3">
        <v>18600</v>
      </c>
      <c r="U61" s="3"/>
      <c r="V61" s="3">
        <v>39069</v>
      </c>
      <c r="W61" s="3">
        <v>10616</v>
      </c>
      <c r="X61" s="3">
        <v>17596</v>
      </c>
      <c r="Y61" s="3"/>
      <c r="Z61" s="3"/>
      <c r="AA61" s="3">
        <v>11386</v>
      </c>
      <c r="AB61" s="13">
        <f t="shared" si="1"/>
        <v>139981</v>
      </c>
      <c r="AC61" s="14">
        <f t="shared" si="2"/>
        <v>153752</v>
      </c>
      <c r="AD61" s="3">
        <v>7100000</v>
      </c>
      <c r="AE61" s="3">
        <v>237345</v>
      </c>
      <c r="AF61" s="3">
        <v>125042</v>
      </c>
      <c r="AG61" s="3"/>
      <c r="AH61" s="30">
        <f t="shared" si="3"/>
        <v>7462387</v>
      </c>
      <c r="AI61" s="3">
        <v>813247</v>
      </c>
      <c r="AJ61" s="30">
        <f t="shared" si="4"/>
        <v>6649140</v>
      </c>
    </row>
    <row r="62" spans="1:36" ht="17.850000000000001" customHeight="1" x14ac:dyDescent="0.25">
      <c r="A62" s="5">
        <f t="shared" si="5"/>
        <v>59</v>
      </c>
      <c r="B62" s="5" t="s">
        <v>44</v>
      </c>
      <c r="C62" s="5">
        <v>9286</v>
      </c>
      <c r="D62" s="6" t="s">
        <v>222</v>
      </c>
      <c r="E62" s="6"/>
      <c r="F62" s="5" t="s">
        <v>333</v>
      </c>
      <c r="G62" s="3">
        <v>106136</v>
      </c>
      <c r="H62" s="3"/>
      <c r="I62" s="3"/>
      <c r="J62" s="3"/>
      <c r="K62" s="3">
        <v>1661</v>
      </c>
      <c r="L62" s="3">
        <v>11000</v>
      </c>
      <c r="M62" s="3"/>
      <c r="N62" s="3">
        <v>122720</v>
      </c>
      <c r="O62" s="3">
        <v>28646</v>
      </c>
      <c r="P62" s="3">
        <v>68057</v>
      </c>
      <c r="Q62" s="3">
        <v>2211</v>
      </c>
      <c r="R62" s="30">
        <f t="shared" si="6"/>
        <v>340431</v>
      </c>
      <c r="S62" s="3">
        <v>51832</v>
      </c>
      <c r="T62" s="3">
        <v>14250</v>
      </c>
      <c r="U62" s="3">
        <v>839</v>
      </c>
      <c r="V62" s="3">
        <v>39105</v>
      </c>
      <c r="W62" s="3">
        <v>128757</v>
      </c>
      <c r="X62" s="3">
        <v>38036</v>
      </c>
      <c r="Y62" s="3">
        <v>20297</v>
      </c>
      <c r="Z62" s="3"/>
      <c r="AA62" s="3"/>
      <c r="AB62" s="13">
        <f t="shared" si="1"/>
        <v>293116</v>
      </c>
      <c r="AC62" s="14">
        <f t="shared" si="2"/>
        <v>47315</v>
      </c>
      <c r="AD62" s="3">
        <v>10375000</v>
      </c>
      <c r="AE62" s="3">
        <v>44817</v>
      </c>
      <c r="AF62" s="3">
        <v>1850183</v>
      </c>
      <c r="AG62" s="3">
        <v>10977</v>
      </c>
      <c r="AH62" s="30">
        <f t="shared" si="3"/>
        <v>12280977</v>
      </c>
      <c r="AI62" s="3">
        <v>14942</v>
      </c>
      <c r="AJ62" s="30">
        <f t="shared" si="4"/>
        <v>12266035</v>
      </c>
    </row>
    <row r="63" spans="1:36" ht="17.850000000000001" customHeight="1" x14ac:dyDescent="0.25">
      <c r="A63" s="5">
        <f t="shared" si="5"/>
        <v>60</v>
      </c>
      <c r="B63" s="5" t="s">
        <v>44</v>
      </c>
      <c r="C63" s="5">
        <v>9337</v>
      </c>
      <c r="D63" s="6" t="s">
        <v>223</v>
      </c>
      <c r="E63" s="6"/>
      <c r="F63" s="5" t="s">
        <v>333</v>
      </c>
      <c r="G63" s="3">
        <v>65220</v>
      </c>
      <c r="H63" s="12"/>
      <c r="I63" s="12">
        <v>567</v>
      </c>
      <c r="J63" s="12">
        <v>0</v>
      </c>
      <c r="K63" s="12"/>
      <c r="L63" s="12"/>
      <c r="M63" s="12"/>
      <c r="N63" s="12">
        <v>85049</v>
      </c>
      <c r="O63" s="12">
        <v>12600</v>
      </c>
      <c r="P63" s="12">
        <v>2136</v>
      </c>
      <c r="Q63" s="12"/>
      <c r="R63" s="30">
        <f t="shared" si="6"/>
        <v>165572</v>
      </c>
      <c r="S63" s="12">
        <v>68413</v>
      </c>
      <c r="T63" s="12">
        <v>49069</v>
      </c>
      <c r="U63" s="12">
        <v>1237</v>
      </c>
      <c r="V63" s="12">
        <v>25873</v>
      </c>
      <c r="W63" s="12">
        <v>10310</v>
      </c>
      <c r="X63" s="12">
        <v>36226</v>
      </c>
      <c r="Y63" s="12">
        <v>4554</v>
      </c>
      <c r="Z63" s="12">
        <v>15017</v>
      </c>
      <c r="AA63" s="12"/>
      <c r="AB63" s="13">
        <f t="shared" si="1"/>
        <v>210699</v>
      </c>
      <c r="AC63" s="14">
        <f t="shared" si="2"/>
        <v>-45127</v>
      </c>
      <c r="AD63" s="12">
        <v>6349226</v>
      </c>
      <c r="AE63" s="12">
        <v>10590</v>
      </c>
      <c r="AF63" s="12">
        <v>396316</v>
      </c>
      <c r="AG63" s="12">
        <v>463</v>
      </c>
      <c r="AH63" s="30">
        <f t="shared" si="3"/>
        <v>6756595</v>
      </c>
      <c r="AI63" s="12">
        <v>10717</v>
      </c>
      <c r="AJ63" s="30">
        <f t="shared" si="4"/>
        <v>6745878</v>
      </c>
    </row>
    <row r="64" spans="1:36" ht="17.850000000000001" customHeight="1" x14ac:dyDescent="0.25">
      <c r="A64" s="5">
        <f t="shared" si="5"/>
        <v>61</v>
      </c>
      <c r="B64" s="5" t="s">
        <v>44</v>
      </c>
      <c r="C64" s="5">
        <v>9352</v>
      </c>
      <c r="D64" s="6" t="s">
        <v>224</v>
      </c>
      <c r="E64" s="6"/>
      <c r="F64" s="5" t="s">
        <v>333</v>
      </c>
      <c r="G64" s="3">
        <v>46860</v>
      </c>
      <c r="H64" s="12">
        <v>28755</v>
      </c>
      <c r="I64" s="12">
        <v>2306</v>
      </c>
      <c r="J64" s="12"/>
      <c r="K64" s="12">
        <v>1000</v>
      </c>
      <c r="L64" s="12">
        <v>0</v>
      </c>
      <c r="M64" s="12"/>
      <c r="N64" s="12">
        <v>28135</v>
      </c>
      <c r="O64" s="12">
        <v>943</v>
      </c>
      <c r="P64" s="12">
        <v>1104</v>
      </c>
      <c r="Q64" s="12">
        <v>240</v>
      </c>
      <c r="R64" s="30">
        <f t="shared" si="6"/>
        <v>109343</v>
      </c>
      <c r="S64" s="12">
        <v>34769</v>
      </c>
      <c r="T64" s="12">
        <v>3165</v>
      </c>
      <c r="U64" s="12">
        <v>200</v>
      </c>
      <c r="V64" s="12">
        <v>9655</v>
      </c>
      <c r="W64" s="12">
        <v>50607</v>
      </c>
      <c r="X64" s="12">
        <v>12958</v>
      </c>
      <c r="Y64" s="12">
        <v>2146</v>
      </c>
      <c r="Z64" s="12">
        <v>7677</v>
      </c>
      <c r="AA64" s="12">
        <v>461</v>
      </c>
      <c r="AB64" s="13">
        <f t="shared" si="1"/>
        <v>121638</v>
      </c>
      <c r="AC64" s="14">
        <f t="shared" si="2"/>
        <v>-12295</v>
      </c>
      <c r="AD64" s="12">
        <v>716563</v>
      </c>
      <c r="AE64" s="12">
        <v>107864</v>
      </c>
      <c r="AF64" s="12">
        <v>48136</v>
      </c>
      <c r="AG64" s="12">
        <v>0</v>
      </c>
      <c r="AH64" s="30">
        <f t="shared" si="3"/>
        <v>872563</v>
      </c>
      <c r="AI64" s="12">
        <v>218</v>
      </c>
      <c r="AJ64" s="30">
        <f t="shared" si="4"/>
        <v>872345</v>
      </c>
    </row>
    <row r="65" spans="1:36" ht="17.850000000000001" customHeight="1" x14ac:dyDescent="0.25">
      <c r="A65" s="5">
        <f t="shared" si="5"/>
        <v>62</v>
      </c>
      <c r="B65" s="5" t="s">
        <v>44</v>
      </c>
      <c r="C65" s="5">
        <v>9331</v>
      </c>
      <c r="D65" s="6" t="s">
        <v>225</v>
      </c>
      <c r="E65" s="6"/>
      <c r="F65" s="5" t="s">
        <v>333</v>
      </c>
      <c r="G65" s="3">
        <v>24645</v>
      </c>
      <c r="H65" s="12"/>
      <c r="I65" s="12"/>
      <c r="J65" s="12">
        <v>0</v>
      </c>
      <c r="K65" s="12"/>
      <c r="L65" s="12"/>
      <c r="M65" s="12"/>
      <c r="N65" s="12">
        <v>6300</v>
      </c>
      <c r="O65" s="12">
        <v>11338</v>
      </c>
      <c r="P65" s="12"/>
      <c r="Q65" s="12">
        <v>12193</v>
      </c>
      <c r="R65" s="30">
        <f t="shared" si="6"/>
        <v>54476</v>
      </c>
      <c r="S65" s="12">
        <v>29015</v>
      </c>
      <c r="T65" s="12">
        <v>0</v>
      </c>
      <c r="U65" s="12"/>
      <c r="V65" s="12">
        <v>1300</v>
      </c>
      <c r="W65" s="12">
        <v>26226</v>
      </c>
      <c r="X65" s="12">
        <v>2912</v>
      </c>
      <c r="Y65" s="12"/>
      <c r="Z65" s="12"/>
      <c r="AA65" s="12"/>
      <c r="AB65" s="13">
        <f t="shared" si="1"/>
        <v>59453</v>
      </c>
      <c r="AC65" s="14">
        <f t="shared" si="2"/>
        <v>-4977</v>
      </c>
      <c r="AD65" s="12">
        <v>1025000</v>
      </c>
      <c r="AE65" s="12">
        <v>6207</v>
      </c>
      <c r="AF65" s="12">
        <v>378960</v>
      </c>
      <c r="AG65" s="12">
        <v>258</v>
      </c>
      <c r="AH65" s="30">
        <f t="shared" si="3"/>
        <v>1410425</v>
      </c>
      <c r="AI65" s="12">
        <v>503</v>
      </c>
      <c r="AJ65" s="30">
        <f t="shared" si="4"/>
        <v>1409922</v>
      </c>
    </row>
    <row r="66" spans="1:36" ht="17.850000000000001" customHeight="1" x14ac:dyDescent="0.25">
      <c r="A66" s="5">
        <f t="shared" si="5"/>
        <v>63</v>
      </c>
      <c r="B66" s="5" t="s">
        <v>44</v>
      </c>
      <c r="C66" s="5">
        <v>9332</v>
      </c>
      <c r="D66" s="6" t="s">
        <v>226</v>
      </c>
      <c r="E66" s="6"/>
      <c r="F66" s="5" t="s">
        <v>333</v>
      </c>
      <c r="G66" s="3">
        <v>39547</v>
      </c>
      <c r="H66" s="3"/>
      <c r="I66" s="3">
        <v>5045</v>
      </c>
      <c r="J66" s="3">
        <v>0</v>
      </c>
      <c r="K66" s="3">
        <v>0</v>
      </c>
      <c r="L66" s="3"/>
      <c r="M66" s="3"/>
      <c r="N66" s="3"/>
      <c r="O66" s="3">
        <v>19214</v>
      </c>
      <c r="P66" s="3">
        <v>1083</v>
      </c>
      <c r="Q66" s="3"/>
      <c r="R66" s="30">
        <f t="shared" si="6"/>
        <v>64889</v>
      </c>
      <c r="S66" s="3"/>
      <c r="T66" s="3">
        <v>0</v>
      </c>
      <c r="U66" s="3">
        <v>11677</v>
      </c>
      <c r="V66" s="3">
        <v>5912</v>
      </c>
      <c r="W66" s="3">
        <v>9247</v>
      </c>
      <c r="X66" s="3">
        <v>3052</v>
      </c>
      <c r="Y66" s="3">
        <v>2946</v>
      </c>
      <c r="Z66" s="3">
        <v>5841</v>
      </c>
      <c r="AA66" s="3">
        <v>349</v>
      </c>
      <c r="AB66" s="13">
        <f t="shared" si="1"/>
        <v>39024</v>
      </c>
      <c r="AC66" s="14">
        <f t="shared" si="2"/>
        <v>25865</v>
      </c>
      <c r="AD66" s="3">
        <v>337395</v>
      </c>
      <c r="AE66" s="3">
        <v>6663</v>
      </c>
      <c r="AF66" s="3">
        <v>703628</v>
      </c>
      <c r="AG66" s="3">
        <v>2755</v>
      </c>
      <c r="AH66" s="30">
        <f t="shared" si="3"/>
        <v>1050441</v>
      </c>
      <c r="AI66" s="3">
        <v>179</v>
      </c>
      <c r="AJ66" s="30">
        <f t="shared" si="4"/>
        <v>1050262</v>
      </c>
    </row>
    <row r="67" spans="1:36" ht="17.850000000000001" customHeight="1" x14ac:dyDescent="0.25">
      <c r="A67" s="5">
        <f t="shared" si="5"/>
        <v>64</v>
      </c>
      <c r="B67" s="5" t="s">
        <v>44</v>
      </c>
      <c r="C67" s="5">
        <v>9268</v>
      </c>
      <c r="D67" s="6" t="s">
        <v>227</v>
      </c>
      <c r="E67" s="6"/>
      <c r="F67" s="5" t="s">
        <v>333</v>
      </c>
      <c r="G67" s="3">
        <v>168908</v>
      </c>
      <c r="H67" s="3">
        <v>13245</v>
      </c>
      <c r="I67" s="3"/>
      <c r="J67" s="3"/>
      <c r="K67" s="3"/>
      <c r="L67" s="3"/>
      <c r="M67" s="3"/>
      <c r="N67" s="3">
        <v>6310</v>
      </c>
      <c r="O67" s="3">
        <v>5069</v>
      </c>
      <c r="P67" s="3"/>
      <c r="Q67" s="3">
        <v>-1089</v>
      </c>
      <c r="R67" s="30">
        <f t="shared" si="6"/>
        <v>192443</v>
      </c>
      <c r="S67" s="3">
        <v>68542</v>
      </c>
      <c r="T67" s="3"/>
      <c r="U67" s="3"/>
      <c r="V67" s="3">
        <v>15311</v>
      </c>
      <c r="W67" s="3">
        <v>50748</v>
      </c>
      <c r="X67" s="3">
        <v>20359</v>
      </c>
      <c r="Y67" s="3">
        <v>2586</v>
      </c>
      <c r="Z67" s="3">
        <v>20000</v>
      </c>
      <c r="AA67" s="3">
        <v>13325</v>
      </c>
      <c r="AB67" s="13">
        <f t="shared" si="1"/>
        <v>190871</v>
      </c>
      <c r="AC67" s="14">
        <f t="shared" si="2"/>
        <v>1572</v>
      </c>
      <c r="AD67" s="3"/>
      <c r="AE67" s="3">
        <v>2294018</v>
      </c>
      <c r="AF67" s="3">
        <v>231628</v>
      </c>
      <c r="AG67" s="3">
        <v>50</v>
      </c>
      <c r="AH67" s="30">
        <f t="shared" si="3"/>
        <v>2525696</v>
      </c>
      <c r="AI67" s="3">
        <v>3115</v>
      </c>
      <c r="AJ67" s="30">
        <f t="shared" si="4"/>
        <v>2522581</v>
      </c>
    </row>
    <row r="68" spans="1:36" s="40" customFormat="1" ht="15.75" x14ac:dyDescent="0.25">
      <c r="A68" s="36"/>
      <c r="B68" s="36"/>
      <c r="C68" s="37"/>
      <c r="D68" s="38" t="s">
        <v>326</v>
      </c>
      <c r="E68" s="38"/>
      <c r="F68" s="36"/>
      <c r="G68" s="39">
        <f>SUBTOTAL(109,G4:G67)</f>
        <v>8909351.7300000004</v>
      </c>
      <c r="H68" s="39">
        <f t="shared" ref="H68:Q68" si="8">SUBTOTAL(109,H4:H67)</f>
        <v>117234</v>
      </c>
      <c r="I68" s="39">
        <f t="shared" si="8"/>
        <v>617561.46</v>
      </c>
      <c r="J68" s="39">
        <f t="shared" si="8"/>
        <v>2326154</v>
      </c>
      <c r="K68" s="39">
        <f t="shared" si="8"/>
        <v>700020</v>
      </c>
      <c r="L68" s="39">
        <f t="shared" si="8"/>
        <v>149166</v>
      </c>
      <c r="M68" s="39">
        <f t="shared" si="8"/>
        <v>5510371</v>
      </c>
      <c r="N68" s="39">
        <f t="shared" si="8"/>
        <v>3235567</v>
      </c>
      <c r="O68" s="39">
        <f t="shared" si="8"/>
        <v>778682</v>
      </c>
      <c r="P68" s="39">
        <f t="shared" si="8"/>
        <v>720893</v>
      </c>
      <c r="Q68" s="39">
        <f t="shared" si="8"/>
        <v>2084283</v>
      </c>
      <c r="R68" s="44">
        <f>SUBTOTAL(109,R4:R67)</f>
        <v>25149283.190000001</v>
      </c>
      <c r="S68" s="39">
        <f>SUBTOTAL(109,S4:S67)</f>
        <v>4422861</v>
      </c>
      <c r="T68" s="39">
        <f t="shared" ref="T68:AA68" si="9">SUBTOTAL(109,T4:T67)</f>
        <v>693282</v>
      </c>
      <c r="U68" s="39">
        <f t="shared" si="9"/>
        <v>843393</v>
      </c>
      <c r="V68" s="39">
        <f t="shared" si="9"/>
        <v>2126469</v>
      </c>
      <c r="W68" s="39">
        <f t="shared" si="9"/>
        <v>5119033</v>
      </c>
      <c r="X68" s="39">
        <f t="shared" si="9"/>
        <v>1971193</v>
      </c>
      <c r="Y68" s="39">
        <f t="shared" si="9"/>
        <v>565713</v>
      </c>
      <c r="Z68" s="39">
        <f t="shared" si="9"/>
        <v>419096</v>
      </c>
      <c r="AA68" s="39">
        <f t="shared" si="9"/>
        <v>992936</v>
      </c>
      <c r="AB68" s="50">
        <f>SUBTOTAL(109,AB4:AB67)</f>
        <v>17153976</v>
      </c>
      <c r="AC68" s="50">
        <f>SUBTOTAL(109,AC4:AC67)</f>
        <v>7995307.1899999995</v>
      </c>
      <c r="AD68" s="39">
        <f>SUBTOTAL(109,AD4:AD67)</f>
        <v>268918264</v>
      </c>
      <c r="AE68" s="39">
        <f t="shared" ref="AE68:AG68" si="10">SUBTOTAL(109,AE4:AE67)</f>
        <v>21771080</v>
      </c>
      <c r="AF68" s="39">
        <f t="shared" si="10"/>
        <v>31857222</v>
      </c>
      <c r="AG68" s="39">
        <f t="shared" si="10"/>
        <v>854051</v>
      </c>
      <c r="AH68" s="44">
        <f>SUBTOTAL(109,AH4:AH67)</f>
        <v>323400617</v>
      </c>
      <c r="AI68" s="39">
        <f>SUBTOTAL(109,AI4:AI67)</f>
        <v>13235161</v>
      </c>
      <c r="AJ68" s="44">
        <f>SUBTOTAL(109,AJ4:AJ67)</f>
        <v>310165456</v>
      </c>
    </row>
    <row r="69" spans="1:36" s="40" customFormat="1" ht="15.75" x14ac:dyDescent="0.25">
      <c r="A69" s="41"/>
      <c r="B69" s="41"/>
      <c r="C69" s="42"/>
      <c r="D69" s="38" t="s">
        <v>87</v>
      </c>
      <c r="E69" s="43"/>
      <c r="F69" s="41"/>
      <c r="G69" s="39">
        <v>8333185.7300000004</v>
      </c>
      <c r="H69" s="39">
        <v>95196</v>
      </c>
      <c r="I69" s="39">
        <v>601003.46</v>
      </c>
      <c r="J69" s="45">
        <v>1699718</v>
      </c>
      <c r="K69" s="39">
        <v>651744</v>
      </c>
      <c r="L69" s="39">
        <v>129651</v>
      </c>
      <c r="M69" s="39">
        <v>0</v>
      </c>
      <c r="N69" s="39">
        <v>5545601</v>
      </c>
      <c r="O69" s="39">
        <v>453136</v>
      </c>
      <c r="P69" s="39">
        <v>673645</v>
      </c>
      <c r="Q69" s="39">
        <v>2112101</v>
      </c>
      <c r="R69" s="44">
        <v>20294981.190000001</v>
      </c>
      <c r="S69" s="46">
        <v>4443600</v>
      </c>
      <c r="T69" s="39">
        <v>637514</v>
      </c>
      <c r="U69" s="39">
        <v>667742</v>
      </c>
      <c r="V69" s="39">
        <v>2172155</v>
      </c>
      <c r="W69" s="39">
        <v>4538162</v>
      </c>
      <c r="X69" s="39">
        <v>1812107</v>
      </c>
      <c r="Y69" s="39">
        <v>450773</v>
      </c>
      <c r="Z69" s="39">
        <v>363564</v>
      </c>
      <c r="AA69" s="39">
        <v>763045</v>
      </c>
      <c r="AB69" s="50">
        <v>15848662</v>
      </c>
      <c r="AC69" s="50">
        <v>4446319.1899999995</v>
      </c>
      <c r="AD69" s="39">
        <v>276453532</v>
      </c>
      <c r="AE69" s="39">
        <v>10225259</v>
      </c>
      <c r="AF69" s="39">
        <v>30613881</v>
      </c>
      <c r="AG69" s="39">
        <v>441877</v>
      </c>
      <c r="AH69" s="44">
        <v>317734549</v>
      </c>
      <c r="AI69" s="39">
        <v>8179384.4400000004</v>
      </c>
      <c r="AJ69" s="44">
        <v>309555164.56</v>
      </c>
    </row>
    <row r="70" spans="1:36" s="40" customFormat="1" ht="15.75" x14ac:dyDescent="0.25">
      <c r="A70" s="41"/>
      <c r="B70" s="41"/>
      <c r="C70" s="42"/>
      <c r="D70" s="38" t="s">
        <v>324</v>
      </c>
      <c r="E70" s="43"/>
      <c r="F70" s="41"/>
      <c r="G70" s="47">
        <f>G68/G69</f>
        <v>1.0691411446556105</v>
      </c>
      <c r="H70" s="47">
        <f t="shared" ref="H70:AJ70" si="11">H68/H69</f>
        <v>1.2315013235850245</v>
      </c>
      <c r="I70" s="47">
        <f t="shared" si="11"/>
        <v>1.0275505901413613</v>
      </c>
      <c r="J70" s="47">
        <f t="shared" si="11"/>
        <v>1.3685529011283049</v>
      </c>
      <c r="K70" s="47">
        <f t="shared" si="11"/>
        <v>1.0740720282810428</v>
      </c>
      <c r="L70" s="47">
        <f t="shared" si="11"/>
        <v>1.1505194715042693</v>
      </c>
      <c r="M70" s="47" t="e">
        <f t="shared" si="11"/>
        <v>#DIV/0!</v>
      </c>
      <c r="N70" s="47">
        <f t="shared" si="11"/>
        <v>0.58344749288670428</v>
      </c>
      <c r="O70" s="47">
        <f t="shared" si="11"/>
        <v>1.7184289043465979</v>
      </c>
      <c r="P70" s="47">
        <f t="shared" si="11"/>
        <v>1.0701378322410171</v>
      </c>
      <c r="Q70" s="47">
        <f t="shared" si="11"/>
        <v>0.98682922833709186</v>
      </c>
      <c r="R70" s="48">
        <f t="shared" si="11"/>
        <v>1.2391873121021602</v>
      </c>
      <c r="S70" s="47">
        <f t="shared" si="11"/>
        <v>0.99533283823926544</v>
      </c>
      <c r="T70" s="47">
        <f t="shared" si="11"/>
        <v>1.0874772946162752</v>
      </c>
      <c r="U70" s="47">
        <f t="shared" si="11"/>
        <v>1.2630521968065511</v>
      </c>
      <c r="V70" s="47">
        <f t="shared" si="11"/>
        <v>0.97896743096141847</v>
      </c>
      <c r="W70" s="47">
        <f t="shared" si="11"/>
        <v>1.1279969732239616</v>
      </c>
      <c r="X70" s="47">
        <f t="shared" si="11"/>
        <v>1.0877906216354774</v>
      </c>
      <c r="Y70" s="47">
        <f t="shared" si="11"/>
        <v>1.2549842160022895</v>
      </c>
      <c r="Z70" s="47">
        <f t="shared" si="11"/>
        <v>1.1527433959357911</v>
      </c>
      <c r="AA70" s="47">
        <f t="shared" si="11"/>
        <v>1.3012810515762505</v>
      </c>
      <c r="AB70" s="51">
        <f t="shared" si="11"/>
        <v>1.0823611482155402</v>
      </c>
      <c r="AC70" s="51">
        <f t="shared" si="11"/>
        <v>1.7981856111414261</v>
      </c>
      <c r="AD70" s="47">
        <f t="shared" si="11"/>
        <v>0.97274309376521184</v>
      </c>
      <c r="AE70" s="47">
        <f t="shared" si="11"/>
        <v>2.129147046544249</v>
      </c>
      <c r="AF70" s="47">
        <f t="shared" si="11"/>
        <v>1.0406136353636444</v>
      </c>
      <c r="AG70" s="47">
        <f t="shared" si="11"/>
        <v>1.9327799364981657</v>
      </c>
      <c r="AH70" s="48">
        <f t="shared" si="11"/>
        <v>1.0178327097819004</v>
      </c>
      <c r="AI70" s="47">
        <f t="shared" si="11"/>
        <v>1.6181121082016288</v>
      </c>
      <c r="AJ70" s="48">
        <f t="shared" si="11"/>
        <v>1.0019715110903333</v>
      </c>
    </row>
    <row r="74" spans="1:36" x14ac:dyDescent="0.25">
      <c r="A74" s="21" t="s">
        <v>88</v>
      </c>
      <c r="B74" s="22"/>
      <c r="F74">
        <f>COUNTIF(F4:F70,"Y")</f>
        <v>38</v>
      </c>
    </row>
    <row r="75" spans="1:36" x14ac:dyDescent="0.25">
      <c r="A75" s="23" t="s">
        <v>89</v>
      </c>
      <c r="B75" s="24">
        <f>COUNT(tblNorthern[[#All],[Ref]])</f>
        <v>64</v>
      </c>
    </row>
    <row r="76" spans="1:36" x14ac:dyDescent="0.25">
      <c r="A76" s="25" t="s">
        <v>90</v>
      </c>
      <c r="B76" s="26">
        <f>COUNTIF(tblNorthern[[#All],[2023 Statistics Returned (Y/N)]],"Y")</f>
        <v>38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4A7B4-6797-4BAB-B726-EDE2EDBBA1AB}">
  <sheetPr>
    <tabColor rgb="FFFF0000"/>
  </sheetPr>
  <dimension ref="A1:AJ2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3" sqref="F3"/>
    </sheetView>
  </sheetViews>
  <sheetFormatPr defaultColWidth="15.5703125" defaultRowHeight="15" x14ac:dyDescent="0.25"/>
  <cols>
    <col min="1" max="1" width="12.42578125" customWidth="1"/>
    <col min="2" max="2" width="13.5703125" customWidth="1"/>
    <col min="3" max="3" width="12.42578125" customWidth="1"/>
    <col min="4" max="4" width="54.42578125" bestFit="1" customWidth="1"/>
    <col min="5" max="5" width="17" bestFit="1" customWidth="1"/>
  </cols>
  <sheetData>
    <row r="1" spans="1:36" s="28" customFormat="1" ht="23.25" x14ac:dyDescent="0.35">
      <c r="A1" s="4" t="s">
        <v>330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6" ht="17.850000000000001" customHeight="1" x14ac:dyDescent="0.25"/>
    <row r="3" spans="1:36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</row>
    <row r="4" spans="1:36" ht="17.850000000000001" customHeight="1" x14ac:dyDescent="0.25">
      <c r="A4" s="5">
        <v>1</v>
      </c>
      <c r="B4" s="5" t="s">
        <v>45</v>
      </c>
      <c r="C4" s="5">
        <v>19705</v>
      </c>
      <c r="D4" s="6" t="s">
        <v>228</v>
      </c>
      <c r="E4" s="6"/>
      <c r="F4" s="12" t="s">
        <v>333</v>
      </c>
      <c r="G4" s="12">
        <v>174769</v>
      </c>
      <c r="H4" s="12"/>
      <c r="I4" s="12"/>
      <c r="J4" s="12"/>
      <c r="K4" s="12"/>
      <c r="L4" s="12"/>
      <c r="M4" s="12"/>
      <c r="N4" s="12"/>
      <c r="O4" s="12">
        <v>3203</v>
      </c>
      <c r="P4" s="12"/>
      <c r="Q4" s="12"/>
      <c r="R4" s="32">
        <f>SUM(G4:Q4)</f>
        <v>177972</v>
      </c>
      <c r="S4" s="12">
        <v>67166</v>
      </c>
      <c r="T4" s="12">
        <v>8000</v>
      </c>
      <c r="U4" s="12">
        <v>24300</v>
      </c>
      <c r="V4" s="12">
        <v>21274</v>
      </c>
      <c r="W4" s="12">
        <v>7937</v>
      </c>
      <c r="X4" s="12">
        <v>19872</v>
      </c>
      <c r="Y4" s="12"/>
      <c r="Z4" s="12"/>
      <c r="AA4" s="12">
        <v>19000</v>
      </c>
      <c r="AB4" s="13">
        <f>SUM(S4:AA4)</f>
        <v>167549</v>
      </c>
      <c r="AC4" s="14">
        <f t="shared" ref="AC4:AC17" si="0">R4-AB4</f>
        <v>10423</v>
      </c>
      <c r="AD4" s="12"/>
      <c r="AE4" s="12">
        <v>2123</v>
      </c>
      <c r="AF4" s="12">
        <v>174097</v>
      </c>
      <c r="AG4" s="12">
        <v>2306</v>
      </c>
      <c r="AH4" s="32">
        <f>SUM(AD4:AG4)</f>
        <v>178526</v>
      </c>
      <c r="AI4" s="12">
        <v>2094</v>
      </c>
      <c r="AJ4" s="32">
        <f>+AH4-AI4</f>
        <v>176432</v>
      </c>
    </row>
    <row r="5" spans="1:36" ht="17.850000000000001" customHeight="1" x14ac:dyDescent="0.25">
      <c r="A5" s="5">
        <f t="shared" ref="A5:A17" si="1">A4+1</f>
        <v>2</v>
      </c>
      <c r="B5" s="5" t="s">
        <v>45</v>
      </c>
      <c r="C5" s="5">
        <v>19621</v>
      </c>
      <c r="D5" s="7" t="s">
        <v>229</v>
      </c>
      <c r="E5" s="7"/>
      <c r="F5" s="12" t="s">
        <v>54</v>
      </c>
      <c r="G5" s="3">
        <v>31025</v>
      </c>
      <c r="R5" s="32">
        <f>SUM(G5:Q5)</f>
        <v>31025</v>
      </c>
      <c r="S5" s="3">
        <v>11825</v>
      </c>
      <c r="X5" s="3">
        <v>7560</v>
      </c>
      <c r="Y5">
        <v>10000</v>
      </c>
      <c r="AB5" s="13">
        <f>SUM(S5:AA5)</f>
        <v>29385</v>
      </c>
      <c r="AC5" s="14">
        <f t="shared" si="0"/>
        <v>1640</v>
      </c>
      <c r="AF5" s="3">
        <v>57512</v>
      </c>
      <c r="AH5" s="32">
        <f>SUM(AD5:AG5)</f>
        <v>57512</v>
      </c>
      <c r="AJ5" s="32">
        <f>+AH5-AI5</f>
        <v>57512</v>
      </c>
    </row>
    <row r="6" spans="1:36" ht="17.850000000000001" customHeight="1" x14ac:dyDescent="0.25">
      <c r="A6" s="5">
        <f t="shared" si="1"/>
        <v>3</v>
      </c>
      <c r="B6" s="5" t="s">
        <v>45</v>
      </c>
      <c r="C6" s="5">
        <v>9298</v>
      </c>
      <c r="D6" s="6" t="s">
        <v>230</v>
      </c>
      <c r="E6" s="6"/>
      <c r="F6" s="12" t="s">
        <v>54</v>
      </c>
      <c r="G6" s="12">
        <v>55268</v>
      </c>
      <c r="H6" s="12">
        <v>0</v>
      </c>
      <c r="I6" s="12">
        <v>74485</v>
      </c>
      <c r="J6" s="12">
        <v>420132</v>
      </c>
      <c r="K6" s="12">
        <v>13840</v>
      </c>
      <c r="L6" s="12">
        <v>0</v>
      </c>
      <c r="M6" s="12"/>
      <c r="N6" s="12">
        <v>32454</v>
      </c>
      <c r="O6" s="12">
        <v>4727</v>
      </c>
      <c r="P6" s="12"/>
      <c r="Q6" s="12">
        <v>0</v>
      </c>
      <c r="R6" s="32">
        <f t="shared" ref="R6:R16" si="2">SUM(G6:Q6)</f>
        <v>600906</v>
      </c>
      <c r="S6" s="12">
        <v>76824</v>
      </c>
      <c r="T6" s="12"/>
      <c r="U6" s="12"/>
      <c r="V6" s="12"/>
      <c r="W6" s="12">
        <v>234481</v>
      </c>
      <c r="X6" s="12">
        <v>11455</v>
      </c>
      <c r="Y6" s="12">
        <v>36834</v>
      </c>
      <c r="Z6" s="12">
        <v>0</v>
      </c>
      <c r="AA6" s="12">
        <v>0</v>
      </c>
      <c r="AB6" s="13">
        <f t="shared" ref="AB6:AB17" si="3">SUM(S6:AA6)</f>
        <v>359594</v>
      </c>
      <c r="AC6" s="14">
        <f t="shared" si="0"/>
        <v>241312</v>
      </c>
      <c r="AD6" s="12">
        <v>4345739</v>
      </c>
      <c r="AE6" s="12">
        <v>419119</v>
      </c>
      <c r="AF6" s="12">
        <v>265810</v>
      </c>
      <c r="AG6" s="12">
        <v>0</v>
      </c>
      <c r="AH6" s="32">
        <f t="shared" ref="AH6:AH17" si="4">SUM(AD6:AG6)</f>
        <v>5030668</v>
      </c>
      <c r="AI6" s="12">
        <v>0</v>
      </c>
      <c r="AJ6" s="32">
        <f t="shared" ref="AJ6:AJ17" si="5">+AH6-AI6</f>
        <v>5030668</v>
      </c>
    </row>
    <row r="7" spans="1:36" ht="17.850000000000001" customHeight="1" x14ac:dyDescent="0.25">
      <c r="A7" s="5">
        <f t="shared" si="1"/>
        <v>4</v>
      </c>
      <c r="B7" s="5" t="s">
        <v>45</v>
      </c>
      <c r="C7" s="5">
        <v>9797</v>
      </c>
      <c r="D7" s="6" t="s">
        <v>231</v>
      </c>
      <c r="E7" s="6"/>
      <c r="F7" s="12" t="s">
        <v>54</v>
      </c>
      <c r="G7" s="12">
        <v>76496</v>
      </c>
      <c r="H7" s="12">
        <v>0</v>
      </c>
      <c r="I7" s="12">
        <v>0</v>
      </c>
      <c r="J7" s="12">
        <v>0</v>
      </c>
      <c r="K7" s="12">
        <v>19449</v>
      </c>
      <c r="L7" s="12">
        <v>0</v>
      </c>
      <c r="M7" s="12"/>
      <c r="N7" s="12"/>
      <c r="O7" s="12"/>
      <c r="P7" s="12">
        <v>9962</v>
      </c>
      <c r="Q7" s="12">
        <v>24485</v>
      </c>
      <c r="R7" s="32">
        <f t="shared" si="2"/>
        <v>130392</v>
      </c>
      <c r="S7" s="12">
        <v>35047</v>
      </c>
      <c r="T7" s="12">
        <v>37238</v>
      </c>
      <c r="U7" s="12"/>
      <c r="V7" s="12"/>
      <c r="W7" s="12">
        <v>26295</v>
      </c>
      <c r="X7" s="12">
        <v>14258</v>
      </c>
      <c r="Y7" s="12"/>
      <c r="Z7" s="12">
        <v>0</v>
      </c>
      <c r="AA7" s="12">
        <v>8299</v>
      </c>
      <c r="AB7" s="13">
        <f t="shared" si="3"/>
        <v>121137</v>
      </c>
      <c r="AC7" s="14">
        <f t="shared" si="0"/>
        <v>9255</v>
      </c>
      <c r="AD7" s="12">
        <v>3300000</v>
      </c>
      <c r="AE7" s="12"/>
      <c r="AF7" s="12">
        <v>271777</v>
      </c>
      <c r="AG7" s="12">
        <v>0</v>
      </c>
      <c r="AH7" s="32">
        <f t="shared" si="4"/>
        <v>3571777</v>
      </c>
      <c r="AI7" s="12"/>
      <c r="AJ7" s="32">
        <f t="shared" si="5"/>
        <v>3571777</v>
      </c>
    </row>
    <row r="8" spans="1:36" ht="17.850000000000001" customHeight="1" x14ac:dyDescent="0.25">
      <c r="A8" s="5">
        <f t="shared" si="1"/>
        <v>5</v>
      </c>
      <c r="B8" s="5" t="s">
        <v>45</v>
      </c>
      <c r="C8" s="5">
        <v>9301</v>
      </c>
      <c r="D8" s="6" t="s">
        <v>232</v>
      </c>
      <c r="E8" s="6"/>
      <c r="F8" s="12" t="s">
        <v>54</v>
      </c>
      <c r="G8" s="12">
        <v>99903</v>
      </c>
      <c r="H8" s="12">
        <v>9310</v>
      </c>
      <c r="I8" s="12"/>
      <c r="J8" s="12">
        <v>0</v>
      </c>
      <c r="K8" s="12">
        <v>0</v>
      </c>
      <c r="L8" s="12">
        <v>0</v>
      </c>
      <c r="M8" s="12"/>
      <c r="N8" s="12"/>
      <c r="O8" s="12">
        <v>6302</v>
      </c>
      <c r="P8" s="12">
        <v>2096</v>
      </c>
      <c r="Q8" s="12"/>
      <c r="R8" s="32">
        <f t="shared" si="2"/>
        <v>117611</v>
      </c>
      <c r="S8" s="12">
        <v>21247</v>
      </c>
      <c r="T8" s="12"/>
      <c r="U8" s="12">
        <v>5085</v>
      </c>
      <c r="V8" s="12"/>
      <c r="W8" s="12">
        <v>33896</v>
      </c>
      <c r="X8" s="12">
        <v>18738</v>
      </c>
      <c r="Y8" s="12"/>
      <c r="Z8" s="12">
        <v>0</v>
      </c>
      <c r="AA8" s="12">
        <v>22191</v>
      </c>
      <c r="AB8" s="13">
        <f t="shared" si="3"/>
        <v>101157</v>
      </c>
      <c r="AC8" s="14">
        <f t="shared" si="0"/>
        <v>16454</v>
      </c>
      <c r="AD8" s="12">
        <v>2853700</v>
      </c>
      <c r="AE8" s="12">
        <v>150427</v>
      </c>
      <c r="AF8" s="12">
        <v>205556</v>
      </c>
      <c r="AG8" s="12">
        <v>61474</v>
      </c>
      <c r="AH8" s="32">
        <f t="shared" si="4"/>
        <v>3271157</v>
      </c>
      <c r="AI8" s="12"/>
      <c r="AJ8" s="32">
        <f t="shared" si="5"/>
        <v>3271157</v>
      </c>
    </row>
    <row r="9" spans="1:36" ht="17.850000000000001" customHeight="1" x14ac:dyDescent="0.25">
      <c r="A9" s="5">
        <f t="shared" si="1"/>
        <v>6</v>
      </c>
      <c r="B9" s="5" t="s">
        <v>45</v>
      </c>
      <c r="C9" s="5">
        <v>9334</v>
      </c>
      <c r="D9" s="6" t="s">
        <v>233</v>
      </c>
      <c r="E9" s="6"/>
      <c r="F9" s="12" t="s">
        <v>54</v>
      </c>
      <c r="G9" s="12">
        <v>56135</v>
      </c>
      <c r="H9" s="12">
        <v>0</v>
      </c>
      <c r="I9" s="12"/>
      <c r="J9" s="12">
        <v>0</v>
      </c>
      <c r="K9" s="12">
        <v>2000</v>
      </c>
      <c r="L9" s="12">
        <v>0</v>
      </c>
      <c r="M9" s="12"/>
      <c r="N9" s="12"/>
      <c r="O9" s="12">
        <v>0</v>
      </c>
      <c r="P9" s="12">
        <v>0</v>
      </c>
      <c r="Q9" s="12">
        <v>0</v>
      </c>
      <c r="R9" s="32">
        <f t="shared" si="2"/>
        <v>58135</v>
      </c>
      <c r="S9" s="12">
        <v>46874</v>
      </c>
      <c r="T9" s="12">
        <v>3923</v>
      </c>
      <c r="U9" s="12">
        <v>441</v>
      </c>
      <c r="V9" s="12"/>
      <c r="W9" s="12"/>
      <c r="X9" s="12">
        <v>7473</v>
      </c>
      <c r="Y9" s="12"/>
      <c r="Z9" s="12">
        <v>0</v>
      </c>
      <c r="AA9" s="12"/>
      <c r="AB9" s="13">
        <f t="shared" si="3"/>
        <v>58711</v>
      </c>
      <c r="AC9" s="14">
        <f t="shared" si="0"/>
        <v>-576</v>
      </c>
      <c r="AD9" s="12">
        <v>1646000</v>
      </c>
      <c r="AE9" s="12">
        <v>0</v>
      </c>
      <c r="AF9" s="12">
        <v>0</v>
      </c>
      <c r="AG9" s="12">
        <v>0</v>
      </c>
      <c r="AH9" s="32">
        <f t="shared" si="4"/>
        <v>1646000</v>
      </c>
      <c r="AI9" s="12">
        <v>0</v>
      </c>
      <c r="AJ9" s="32">
        <f t="shared" si="5"/>
        <v>1646000</v>
      </c>
    </row>
    <row r="10" spans="1:36" ht="17.850000000000001" customHeight="1" x14ac:dyDescent="0.25">
      <c r="A10" s="5">
        <f t="shared" si="1"/>
        <v>7</v>
      </c>
      <c r="B10" s="5" t="s">
        <v>45</v>
      </c>
      <c r="C10" s="5">
        <v>9556</v>
      </c>
      <c r="D10" s="6" t="s">
        <v>234</v>
      </c>
      <c r="E10" s="6"/>
      <c r="F10" s="12" t="s">
        <v>333</v>
      </c>
      <c r="G10" s="3">
        <v>228346</v>
      </c>
      <c r="H10" s="12">
        <v>0</v>
      </c>
      <c r="I10" s="12">
        <v>10535</v>
      </c>
      <c r="J10" s="12"/>
      <c r="K10" s="12">
        <v>8050</v>
      </c>
      <c r="L10" s="12">
        <v>92230</v>
      </c>
      <c r="M10" s="12"/>
      <c r="N10" s="12">
        <v>24704</v>
      </c>
      <c r="O10" s="12">
        <v>30312</v>
      </c>
      <c r="P10" s="12"/>
      <c r="Q10" s="12"/>
      <c r="R10" s="32">
        <f t="shared" si="2"/>
        <v>394177</v>
      </c>
      <c r="S10" s="12">
        <v>80150</v>
      </c>
      <c r="T10" s="12">
        <v>15047</v>
      </c>
      <c r="U10" s="12"/>
      <c r="V10" s="12">
        <v>3937</v>
      </c>
      <c r="W10" s="12">
        <v>55745</v>
      </c>
      <c r="X10" s="12">
        <v>63985</v>
      </c>
      <c r="Y10" s="12">
        <v>74173</v>
      </c>
      <c r="Z10" s="12"/>
      <c r="AA10" s="12">
        <v>1887</v>
      </c>
      <c r="AB10" s="13">
        <f t="shared" si="3"/>
        <v>294924</v>
      </c>
      <c r="AC10" s="14">
        <f t="shared" si="0"/>
        <v>99253</v>
      </c>
      <c r="AD10" s="12">
        <v>11479675</v>
      </c>
      <c r="AE10" s="12">
        <v>38335</v>
      </c>
      <c r="AF10" s="12">
        <v>1079675</v>
      </c>
      <c r="AG10" s="12">
        <v>71000</v>
      </c>
      <c r="AH10" s="32">
        <f t="shared" si="4"/>
        <v>12668685</v>
      </c>
      <c r="AI10" s="12">
        <v>15403</v>
      </c>
      <c r="AJ10" s="32">
        <f t="shared" si="5"/>
        <v>12653282</v>
      </c>
    </row>
    <row r="11" spans="1:36" ht="17.850000000000001" customHeight="1" x14ac:dyDescent="0.25">
      <c r="A11" s="5">
        <f t="shared" si="1"/>
        <v>8</v>
      </c>
      <c r="B11" s="5" t="s">
        <v>45</v>
      </c>
      <c r="C11" s="5">
        <v>9969</v>
      </c>
      <c r="D11" s="6" t="s">
        <v>235</v>
      </c>
      <c r="E11" s="6"/>
      <c r="F11" s="12" t="s">
        <v>333</v>
      </c>
      <c r="G11" s="3">
        <v>129399</v>
      </c>
      <c r="H11" s="12"/>
      <c r="I11" s="12">
        <v>0</v>
      </c>
      <c r="J11" s="12">
        <v>0</v>
      </c>
      <c r="K11" s="12">
        <v>0</v>
      </c>
      <c r="L11" s="12">
        <v>0</v>
      </c>
      <c r="M11" s="12"/>
      <c r="N11" s="12">
        <v>0</v>
      </c>
      <c r="O11" s="12">
        <v>0</v>
      </c>
      <c r="P11" s="12">
        <v>0</v>
      </c>
      <c r="Q11" s="12">
        <v>1027</v>
      </c>
      <c r="R11" s="32">
        <f t="shared" si="2"/>
        <v>130426</v>
      </c>
      <c r="S11" s="12">
        <v>19181</v>
      </c>
      <c r="T11" s="12">
        <v>2700</v>
      </c>
      <c r="U11" s="12"/>
      <c r="V11" s="12"/>
      <c r="W11" s="12"/>
      <c r="X11" s="12">
        <v>63993</v>
      </c>
      <c r="Y11" s="12">
        <v>8811</v>
      </c>
      <c r="Z11" s="12"/>
      <c r="AA11" s="12">
        <v>0</v>
      </c>
      <c r="AB11" s="13">
        <f t="shared" si="3"/>
        <v>94685</v>
      </c>
      <c r="AC11" s="14">
        <f t="shared" si="0"/>
        <v>35741</v>
      </c>
      <c r="AD11" s="12"/>
      <c r="AE11" s="12">
        <v>2620</v>
      </c>
      <c r="AF11" s="12">
        <v>3635428</v>
      </c>
      <c r="AG11" s="12">
        <v>0</v>
      </c>
      <c r="AH11" s="32">
        <f t="shared" si="4"/>
        <v>3638048</v>
      </c>
      <c r="AI11" s="12">
        <v>-674</v>
      </c>
      <c r="AJ11" s="32">
        <f t="shared" si="5"/>
        <v>3638722</v>
      </c>
    </row>
    <row r="12" spans="1:36" ht="17.850000000000001" customHeight="1" x14ac:dyDescent="0.25">
      <c r="A12" s="5">
        <f t="shared" si="1"/>
        <v>9</v>
      </c>
      <c r="B12" s="5" t="s">
        <v>45</v>
      </c>
      <c r="C12" s="5">
        <v>19560</v>
      </c>
      <c r="D12" s="6" t="s">
        <v>236</v>
      </c>
      <c r="E12" s="6"/>
      <c r="F12" s="12" t="s">
        <v>54</v>
      </c>
      <c r="G12" s="12">
        <v>69310</v>
      </c>
      <c r="H12" s="12"/>
      <c r="I12" s="12"/>
      <c r="J12" s="12"/>
      <c r="K12" s="12">
        <v>52200</v>
      </c>
      <c r="L12" s="12"/>
      <c r="M12" s="12"/>
      <c r="N12" s="12"/>
      <c r="O12" s="12"/>
      <c r="P12" s="12"/>
      <c r="Q12" s="12"/>
      <c r="R12" s="32">
        <f t="shared" si="2"/>
        <v>121510</v>
      </c>
      <c r="S12" s="12">
        <v>12800</v>
      </c>
      <c r="T12" s="12"/>
      <c r="U12" s="12">
        <v>7200</v>
      </c>
      <c r="V12" s="12"/>
      <c r="W12" s="12"/>
      <c r="X12" s="12">
        <v>2500</v>
      </c>
      <c r="Y12" s="12"/>
      <c r="Z12" s="12"/>
      <c r="AA12" s="12"/>
      <c r="AB12" s="13">
        <f>SUM(S12:AA12)</f>
        <v>22500</v>
      </c>
      <c r="AC12" s="14">
        <f t="shared" si="0"/>
        <v>99010</v>
      </c>
      <c r="AD12" s="12"/>
      <c r="AE12" s="12"/>
      <c r="AF12" s="12"/>
      <c r="AG12" s="12"/>
      <c r="AH12" s="32">
        <f>SUM(AD12:AG12)</f>
        <v>0</v>
      </c>
      <c r="AI12" s="12"/>
      <c r="AJ12" s="32">
        <f>+AH12-AI12</f>
        <v>0</v>
      </c>
    </row>
    <row r="13" spans="1:36" ht="17.850000000000001" customHeight="1" x14ac:dyDescent="0.25">
      <c r="A13" s="5">
        <f t="shared" si="1"/>
        <v>10</v>
      </c>
      <c r="B13" s="5" t="s">
        <v>45</v>
      </c>
      <c r="C13" s="5">
        <v>9345</v>
      </c>
      <c r="D13" s="6" t="s">
        <v>237</v>
      </c>
      <c r="E13" s="6"/>
      <c r="F13" s="12" t="s">
        <v>54</v>
      </c>
      <c r="G13" s="3">
        <v>164046</v>
      </c>
      <c r="H13" s="12">
        <v>0</v>
      </c>
      <c r="I13" s="12">
        <v>10500</v>
      </c>
      <c r="J13" s="12">
        <v>0</v>
      </c>
      <c r="K13" s="12">
        <v>7615</v>
      </c>
      <c r="L13" s="12">
        <v>0</v>
      </c>
      <c r="M13" s="12"/>
      <c r="N13" s="12">
        <v>30662</v>
      </c>
      <c r="O13" s="12">
        <v>4736</v>
      </c>
      <c r="P13" s="12">
        <v>5420</v>
      </c>
      <c r="Q13" s="12">
        <v>138</v>
      </c>
      <c r="R13" s="32">
        <f t="shared" si="2"/>
        <v>223117</v>
      </c>
      <c r="S13" s="12">
        <v>78250</v>
      </c>
      <c r="T13" s="12">
        <v>0</v>
      </c>
      <c r="U13" s="12">
        <v>22681</v>
      </c>
      <c r="V13" s="12">
        <v>1500</v>
      </c>
      <c r="W13" s="12">
        <v>469671</v>
      </c>
      <c r="X13" s="12">
        <v>11326</v>
      </c>
      <c r="Y13" s="12">
        <v>0</v>
      </c>
      <c r="Z13" s="12">
        <v>0</v>
      </c>
      <c r="AA13" s="12">
        <v>43083</v>
      </c>
      <c r="AB13" s="13">
        <f t="shared" si="3"/>
        <v>626511</v>
      </c>
      <c r="AC13" s="14">
        <f t="shared" si="0"/>
        <v>-403394</v>
      </c>
      <c r="AD13" s="12">
        <v>1882702</v>
      </c>
      <c r="AE13" s="12">
        <v>56408</v>
      </c>
      <c r="AF13" s="12">
        <v>168352</v>
      </c>
      <c r="AG13" s="12">
        <v>1713</v>
      </c>
      <c r="AH13" s="32">
        <f t="shared" si="4"/>
        <v>2109175</v>
      </c>
      <c r="AI13" s="12">
        <v>2831</v>
      </c>
      <c r="AJ13" s="32">
        <f t="shared" si="5"/>
        <v>2106344</v>
      </c>
    </row>
    <row r="14" spans="1:36" ht="17.850000000000001" customHeight="1" x14ac:dyDescent="0.25">
      <c r="A14" s="5">
        <f t="shared" si="1"/>
        <v>11</v>
      </c>
      <c r="B14" s="5" t="s">
        <v>45</v>
      </c>
      <c r="C14" s="5">
        <v>9322</v>
      </c>
      <c r="D14" s="6" t="s">
        <v>238</v>
      </c>
      <c r="E14" s="6"/>
      <c r="F14" s="12" t="s">
        <v>54</v>
      </c>
      <c r="G14" s="3">
        <v>62289</v>
      </c>
      <c r="H14" s="12">
        <v>0</v>
      </c>
      <c r="I14" s="12">
        <v>49870</v>
      </c>
      <c r="J14" s="12"/>
      <c r="K14" s="12"/>
      <c r="L14" s="12">
        <v>0</v>
      </c>
      <c r="M14" s="12"/>
      <c r="N14" s="12">
        <v>9020</v>
      </c>
      <c r="O14" s="12">
        <v>9944</v>
      </c>
      <c r="P14" s="12">
        <v>1970</v>
      </c>
      <c r="Q14" s="12"/>
      <c r="R14" s="32">
        <f t="shared" si="2"/>
        <v>133093</v>
      </c>
      <c r="S14" s="12">
        <v>33982</v>
      </c>
      <c r="T14" s="12">
        <v>38648</v>
      </c>
      <c r="U14" s="12">
        <v>5041</v>
      </c>
      <c r="V14" s="12"/>
      <c r="W14" s="12">
        <v>11957</v>
      </c>
      <c r="X14" s="12">
        <v>3289</v>
      </c>
      <c r="Y14" s="12">
        <v>36313</v>
      </c>
      <c r="Z14" s="12"/>
      <c r="AA14" s="12">
        <v>3484</v>
      </c>
      <c r="AB14" s="13">
        <f t="shared" si="3"/>
        <v>132714</v>
      </c>
      <c r="AC14" s="14">
        <f t="shared" si="0"/>
        <v>379</v>
      </c>
      <c r="AD14" s="12">
        <v>6500000</v>
      </c>
      <c r="AE14" s="12">
        <v>2000000</v>
      </c>
      <c r="AF14" s="12">
        <v>276312</v>
      </c>
      <c r="AG14" s="12">
        <v>0</v>
      </c>
      <c r="AH14" s="32">
        <f t="shared" si="4"/>
        <v>8776312</v>
      </c>
      <c r="AI14" s="12">
        <v>21204</v>
      </c>
      <c r="AJ14" s="32">
        <f t="shared" si="5"/>
        <v>8755108</v>
      </c>
    </row>
    <row r="15" spans="1:36" ht="17.850000000000001" customHeight="1" x14ac:dyDescent="0.25">
      <c r="A15" s="5">
        <f t="shared" si="1"/>
        <v>12</v>
      </c>
      <c r="B15" s="5" t="s">
        <v>45</v>
      </c>
      <c r="C15" s="5">
        <v>9336</v>
      </c>
      <c r="D15" s="6" t="s">
        <v>239</v>
      </c>
      <c r="E15" s="6"/>
      <c r="F15" s="12" t="s">
        <v>54</v>
      </c>
      <c r="G15" s="12">
        <v>162579</v>
      </c>
      <c r="H15" s="12">
        <v>40502</v>
      </c>
      <c r="I15" s="12"/>
      <c r="J15" s="12">
        <v>0</v>
      </c>
      <c r="K15" s="12">
        <v>77048</v>
      </c>
      <c r="L15" s="12"/>
      <c r="M15" s="12"/>
      <c r="N15" s="12">
        <v>72217</v>
      </c>
      <c r="O15" s="12">
        <v>1732</v>
      </c>
      <c r="P15" s="12"/>
      <c r="Q15" s="12">
        <v>5700</v>
      </c>
      <c r="R15" s="32">
        <f t="shared" si="2"/>
        <v>359778</v>
      </c>
      <c r="S15" s="12">
        <v>67910</v>
      </c>
      <c r="T15" s="12"/>
      <c r="U15" s="12"/>
      <c r="V15" s="12">
        <v>5319</v>
      </c>
      <c r="W15" s="12">
        <v>43126</v>
      </c>
      <c r="X15" s="12">
        <v>72558</v>
      </c>
      <c r="Y15" s="12">
        <v>27736</v>
      </c>
      <c r="Z15" s="12"/>
      <c r="AA15" s="12">
        <v>2892</v>
      </c>
      <c r="AB15" s="13">
        <f t="shared" si="3"/>
        <v>219541</v>
      </c>
      <c r="AC15" s="14">
        <f t="shared" si="0"/>
        <v>140237</v>
      </c>
      <c r="AD15" s="12">
        <v>8390000</v>
      </c>
      <c r="AE15" s="12">
        <v>35699</v>
      </c>
      <c r="AF15" s="12">
        <v>311052</v>
      </c>
      <c r="AG15" s="12">
        <v>34500</v>
      </c>
      <c r="AH15" s="32">
        <f t="shared" si="4"/>
        <v>8771251</v>
      </c>
      <c r="AI15" s="12">
        <v>119006</v>
      </c>
      <c r="AJ15" s="32">
        <f t="shared" si="5"/>
        <v>8652245</v>
      </c>
    </row>
    <row r="16" spans="1:36" ht="17.850000000000001" customHeight="1" x14ac:dyDescent="0.25">
      <c r="A16" s="5">
        <f t="shared" si="1"/>
        <v>13</v>
      </c>
      <c r="B16" s="5" t="s">
        <v>45</v>
      </c>
      <c r="C16" s="5">
        <v>19619</v>
      </c>
      <c r="D16" s="6" t="s">
        <v>240</v>
      </c>
      <c r="E16" s="6"/>
      <c r="F16" s="12" t="s">
        <v>54</v>
      </c>
      <c r="G16" s="12">
        <v>45000</v>
      </c>
      <c r="H16" s="12"/>
      <c r="I16" s="12"/>
      <c r="J16" s="12"/>
      <c r="K16" s="12"/>
      <c r="L16" s="12"/>
      <c r="M16" s="12"/>
      <c r="N16" s="12"/>
      <c r="O16" s="12">
        <v>20000</v>
      </c>
      <c r="P16" s="12">
        <v>18000</v>
      </c>
      <c r="Q16" s="12"/>
      <c r="R16" s="32">
        <f t="shared" si="2"/>
        <v>83000</v>
      </c>
      <c r="S16" s="12"/>
      <c r="T16" s="12">
        <v>17000</v>
      </c>
      <c r="U16" s="12">
        <v>7000</v>
      </c>
      <c r="V16" s="12">
        <v>15000</v>
      </c>
      <c r="W16" s="12">
        <v>18200</v>
      </c>
      <c r="X16" s="12"/>
      <c r="Y16" s="12">
        <v>3000</v>
      </c>
      <c r="Z16" s="12"/>
      <c r="AA16" s="12"/>
      <c r="AB16" s="13">
        <f t="shared" si="3"/>
        <v>60200</v>
      </c>
      <c r="AC16" s="14">
        <f t="shared" si="0"/>
        <v>22800</v>
      </c>
      <c r="AD16" s="12"/>
      <c r="AE16" s="12"/>
      <c r="AF16" s="12"/>
      <c r="AG16" s="12"/>
      <c r="AH16" s="32"/>
      <c r="AI16" s="12"/>
      <c r="AJ16" s="32"/>
    </row>
    <row r="17" spans="1:36" ht="17.850000000000001" customHeight="1" x14ac:dyDescent="0.25">
      <c r="A17" s="5">
        <f t="shared" si="1"/>
        <v>14</v>
      </c>
      <c r="B17" s="5" t="s">
        <v>45</v>
      </c>
      <c r="C17" s="5">
        <v>9329</v>
      </c>
      <c r="D17" s="6" t="s">
        <v>241</v>
      </c>
      <c r="E17" s="6"/>
      <c r="F17" s="12" t="s">
        <v>333</v>
      </c>
      <c r="G17" s="12">
        <v>167554</v>
      </c>
      <c r="H17" s="12"/>
      <c r="I17" s="12"/>
      <c r="J17" s="12">
        <v>0</v>
      </c>
      <c r="K17" s="12"/>
      <c r="L17" s="12"/>
      <c r="M17" s="12"/>
      <c r="N17" s="12">
        <v>12300</v>
      </c>
      <c r="O17" s="12">
        <v>40006</v>
      </c>
      <c r="P17" s="12">
        <v>17629</v>
      </c>
      <c r="Q17" s="12"/>
      <c r="R17" s="32">
        <f>SUM(G17:Q17)</f>
        <v>237489</v>
      </c>
      <c r="S17" s="12">
        <v>67589</v>
      </c>
      <c r="T17" s="12">
        <v>6222</v>
      </c>
      <c r="U17" s="12">
        <v>2623</v>
      </c>
      <c r="V17" s="12">
        <v>14829</v>
      </c>
      <c r="W17" s="12">
        <v>33705</v>
      </c>
      <c r="X17" s="12">
        <v>20561</v>
      </c>
      <c r="Y17" s="12">
        <v>6273</v>
      </c>
      <c r="Z17" s="12"/>
      <c r="AA17" s="12">
        <v>57230</v>
      </c>
      <c r="AB17" s="13">
        <f t="shared" si="3"/>
        <v>209032</v>
      </c>
      <c r="AC17" s="14">
        <f t="shared" si="0"/>
        <v>28457</v>
      </c>
      <c r="AD17" s="12">
        <v>4550000</v>
      </c>
      <c r="AE17" s="12">
        <v>189544</v>
      </c>
      <c r="AF17" s="12">
        <v>63151</v>
      </c>
      <c r="AG17" s="12"/>
      <c r="AH17" s="32">
        <f t="shared" si="4"/>
        <v>4802695</v>
      </c>
      <c r="AI17" s="12">
        <v>113019</v>
      </c>
      <c r="AJ17" s="32">
        <f t="shared" si="5"/>
        <v>4689676</v>
      </c>
    </row>
    <row r="18" spans="1:36" s="40" customFormat="1" ht="15.75" x14ac:dyDescent="0.25">
      <c r="A18" s="36"/>
      <c r="B18" s="36"/>
      <c r="C18" s="37"/>
      <c r="D18" s="38" t="s">
        <v>326</v>
      </c>
      <c r="E18" s="38"/>
      <c r="F18" s="36"/>
      <c r="G18" s="39">
        <f>SUBTOTAL(109,G4:G17)</f>
        <v>1522119</v>
      </c>
      <c r="H18" s="39">
        <f t="shared" ref="H18:Q18" si="6">SUBTOTAL(109,H4:H17)</f>
        <v>49812</v>
      </c>
      <c r="I18" s="39">
        <f t="shared" si="6"/>
        <v>145390</v>
      </c>
      <c r="J18" s="39">
        <f t="shared" si="6"/>
        <v>420132</v>
      </c>
      <c r="K18" s="39">
        <f t="shared" si="6"/>
        <v>180202</v>
      </c>
      <c r="L18" s="39">
        <f t="shared" si="6"/>
        <v>92230</v>
      </c>
      <c r="M18" s="39">
        <f t="shared" si="6"/>
        <v>0</v>
      </c>
      <c r="N18" s="39">
        <f t="shared" si="6"/>
        <v>181357</v>
      </c>
      <c r="O18" s="39">
        <f t="shared" si="6"/>
        <v>120962</v>
      </c>
      <c r="P18" s="39">
        <f t="shared" si="6"/>
        <v>55077</v>
      </c>
      <c r="Q18" s="39">
        <f t="shared" si="6"/>
        <v>31350</v>
      </c>
      <c r="R18" s="44">
        <f>SUBTOTAL(109,R4:R17)</f>
        <v>2798631</v>
      </c>
      <c r="S18" s="39">
        <f>SUBTOTAL(109,S4:S17)</f>
        <v>618845</v>
      </c>
      <c r="T18" s="39">
        <f t="shared" ref="T18:AA18" si="7">SUBTOTAL(109,T4:T17)</f>
        <v>128778</v>
      </c>
      <c r="U18" s="39">
        <f t="shared" si="7"/>
        <v>74371</v>
      </c>
      <c r="V18" s="39">
        <f t="shared" si="7"/>
        <v>61859</v>
      </c>
      <c r="W18" s="39">
        <f t="shared" si="7"/>
        <v>935013</v>
      </c>
      <c r="X18" s="39">
        <f t="shared" si="7"/>
        <v>317568</v>
      </c>
      <c r="Y18" s="39">
        <f t="shared" si="7"/>
        <v>203140</v>
      </c>
      <c r="Z18" s="39">
        <f t="shared" si="7"/>
        <v>0</v>
      </c>
      <c r="AA18" s="39">
        <f t="shared" si="7"/>
        <v>158066</v>
      </c>
      <c r="AB18" s="50">
        <f>SUBTOTAL(109,AB4:AB17)</f>
        <v>2497640</v>
      </c>
      <c r="AC18" s="50">
        <f>SUBTOTAL(109,AC4:AC17)</f>
        <v>300991</v>
      </c>
      <c r="AD18" s="39">
        <f>SUBTOTAL(109,AD4:AD17)</f>
        <v>44947816</v>
      </c>
      <c r="AE18" s="39">
        <f t="shared" ref="AE18:AG18" si="8">SUBTOTAL(109,AE4:AE17)</f>
        <v>2894275</v>
      </c>
      <c r="AF18" s="39">
        <f t="shared" si="8"/>
        <v>6508722</v>
      </c>
      <c r="AG18" s="39">
        <f t="shared" si="8"/>
        <v>170993</v>
      </c>
      <c r="AH18" s="44">
        <f>SUM(AH4:AH17)</f>
        <v>54521806</v>
      </c>
      <c r="AI18" s="39">
        <f>SUBTOTAL(109,AI4:AI17)</f>
        <v>272883</v>
      </c>
      <c r="AJ18" s="44">
        <f>SUBTOTAL(109,AJ4:AJ17)</f>
        <v>54248923</v>
      </c>
    </row>
    <row r="19" spans="1:36" s="40" customFormat="1" ht="15.75" x14ac:dyDescent="0.25">
      <c r="A19" s="41"/>
      <c r="B19" s="41"/>
      <c r="C19" s="42"/>
      <c r="D19" s="38" t="s">
        <v>87</v>
      </c>
      <c r="E19" s="43"/>
      <c r="F19" s="41"/>
      <c r="G19" s="39">
        <v>1440525</v>
      </c>
      <c r="H19" s="39">
        <v>59012</v>
      </c>
      <c r="I19" s="39">
        <v>140715</v>
      </c>
      <c r="J19" s="45">
        <v>420132</v>
      </c>
      <c r="K19" s="39">
        <v>230702</v>
      </c>
      <c r="L19" s="39">
        <v>29700</v>
      </c>
      <c r="M19" s="39">
        <v>0</v>
      </c>
      <c r="N19" s="39">
        <v>180314</v>
      </c>
      <c r="O19" s="39">
        <v>150271</v>
      </c>
      <c r="P19" s="39">
        <v>53487</v>
      </c>
      <c r="Q19" s="39">
        <v>32557</v>
      </c>
      <c r="R19" s="44">
        <v>2737415</v>
      </c>
      <c r="S19" s="46">
        <v>632526</v>
      </c>
      <c r="T19" s="39">
        <v>121167</v>
      </c>
      <c r="U19" s="39">
        <v>84261</v>
      </c>
      <c r="V19" s="39">
        <v>68172</v>
      </c>
      <c r="W19" s="39">
        <v>920266</v>
      </c>
      <c r="X19" s="39">
        <v>234519</v>
      </c>
      <c r="Y19" s="39">
        <v>191459</v>
      </c>
      <c r="Z19" s="39">
        <v>8000</v>
      </c>
      <c r="AA19" s="39">
        <v>125089</v>
      </c>
      <c r="AB19" s="50">
        <v>2385459</v>
      </c>
      <c r="AC19" s="52">
        <v>351956</v>
      </c>
      <c r="AD19" s="39">
        <v>44948609</v>
      </c>
      <c r="AE19" s="39">
        <v>2918933</v>
      </c>
      <c r="AF19" s="39">
        <v>6383109</v>
      </c>
      <c r="AG19" s="39">
        <v>180919</v>
      </c>
      <c r="AH19" s="44">
        <v>54431570</v>
      </c>
      <c r="AI19" s="39">
        <v>180623</v>
      </c>
      <c r="AJ19" s="44">
        <v>54250947</v>
      </c>
    </row>
    <row r="20" spans="1:36" s="40" customFormat="1" ht="15.75" x14ac:dyDescent="0.25">
      <c r="A20" s="41"/>
      <c r="B20" s="41"/>
      <c r="C20" s="42"/>
      <c r="D20" s="38" t="s">
        <v>324</v>
      </c>
      <c r="E20" s="43"/>
      <c r="F20" s="41"/>
      <c r="G20" s="47">
        <f>G18/G19</f>
        <v>1.0566418493257665</v>
      </c>
      <c r="H20" s="47">
        <f t="shared" ref="H20:AJ20" si="9">H18/H19</f>
        <v>0.84409950518538601</v>
      </c>
      <c r="I20" s="47">
        <f t="shared" si="9"/>
        <v>1.0332231816082151</v>
      </c>
      <c r="J20" s="47">
        <f t="shared" si="9"/>
        <v>1</v>
      </c>
      <c r="K20" s="47">
        <f t="shared" si="9"/>
        <v>0.78110289464330607</v>
      </c>
      <c r="L20" s="47">
        <f t="shared" si="9"/>
        <v>3.1053872053872054</v>
      </c>
      <c r="M20" s="47"/>
      <c r="N20" s="47">
        <f t="shared" si="9"/>
        <v>1.0057843539603137</v>
      </c>
      <c r="O20" s="47">
        <f t="shared" si="9"/>
        <v>0.80495904066652912</v>
      </c>
      <c r="P20" s="47">
        <f t="shared" si="9"/>
        <v>1.0297268495148353</v>
      </c>
      <c r="Q20" s="47">
        <f t="shared" si="9"/>
        <v>0.96292655957244222</v>
      </c>
      <c r="R20" s="48">
        <f t="shared" si="9"/>
        <v>1.0223627034994693</v>
      </c>
      <c r="S20" s="47">
        <f t="shared" si="9"/>
        <v>0.97837084957772491</v>
      </c>
      <c r="T20" s="47">
        <f t="shared" si="9"/>
        <v>1.0628141325608458</v>
      </c>
      <c r="U20" s="47">
        <f t="shared" si="9"/>
        <v>0.88262660068121668</v>
      </c>
      <c r="V20" s="47">
        <f t="shared" si="9"/>
        <v>0.90739599835709672</v>
      </c>
      <c r="W20" s="47">
        <f t="shared" si="9"/>
        <v>1.0160247145933894</v>
      </c>
      <c r="X20" s="47">
        <f t="shared" si="9"/>
        <v>1.3541248257070855</v>
      </c>
      <c r="Y20" s="47">
        <f t="shared" si="9"/>
        <v>1.0610104513237821</v>
      </c>
      <c r="Z20" s="47">
        <f t="shared" si="9"/>
        <v>0</v>
      </c>
      <c r="AA20" s="47">
        <f t="shared" si="9"/>
        <v>1.2636282966527832</v>
      </c>
      <c r="AB20" s="51">
        <f t="shared" si="9"/>
        <v>1.0470270082193824</v>
      </c>
      <c r="AC20" s="51">
        <f t="shared" si="9"/>
        <v>0.85519496755276225</v>
      </c>
      <c r="AD20" s="47">
        <f t="shared" si="9"/>
        <v>0.99998235762979892</v>
      </c>
      <c r="AE20" s="47">
        <f t="shared" si="9"/>
        <v>0.99155239260373573</v>
      </c>
      <c r="AF20" s="47">
        <f t="shared" si="9"/>
        <v>1.019678968352256</v>
      </c>
      <c r="AG20" s="47">
        <f t="shared" si="9"/>
        <v>0.94513566844831109</v>
      </c>
      <c r="AH20" s="48">
        <f t="shared" si="9"/>
        <v>1.0016577879344652</v>
      </c>
      <c r="AI20" s="47">
        <f t="shared" si="9"/>
        <v>1.5107876627007635</v>
      </c>
      <c r="AJ20" s="48">
        <f t="shared" si="9"/>
        <v>0.99996269189549813</v>
      </c>
    </row>
    <row r="22" spans="1:36" x14ac:dyDescent="0.25">
      <c r="A22" s="21" t="s">
        <v>88</v>
      </c>
      <c r="B22" s="22"/>
    </row>
    <row r="23" spans="1:36" x14ac:dyDescent="0.25">
      <c r="A23" s="23" t="s">
        <v>89</v>
      </c>
      <c r="B23" s="24">
        <f>COUNT(tblPacific[[#All],[Ref]])</f>
        <v>14</v>
      </c>
      <c r="F23">
        <f>COUNTIF(F4:F20,"Y")</f>
        <v>4</v>
      </c>
    </row>
    <row r="24" spans="1:36" x14ac:dyDescent="0.25">
      <c r="A24" s="25" t="s">
        <v>90</v>
      </c>
      <c r="B24" s="26">
        <f>COUNTIF(tblPacific[[#All],[2023 Statistics Returned (Y/N)]],"Y")</f>
        <v>4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5D68-89DA-4998-8A39-2219FBB5CB89}">
  <sheetPr>
    <tabColor rgb="FFFF0000"/>
  </sheetPr>
  <dimension ref="A1:AJ73"/>
  <sheetViews>
    <sheetView workbookViewId="0">
      <pane xSplit="5" ySplit="3" topLeftCell="F63" activePane="bottomRight" state="frozen"/>
      <selection pane="topRight" activeCell="F1" sqref="F1"/>
      <selection pane="bottomLeft" activeCell="A4" sqref="A4"/>
      <selection pane="bottomRight" activeCell="D87" sqref="D87"/>
    </sheetView>
  </sheetViews>
  <sheetFormatPr defaultColWidth="15.5703125" defaultRowHeight="15" x14ac:dyDescent="0.25"/>
  <cols>
    <col min="1" max="1" width="12.42578125" customWidth="1"/>
    <col min="2" max="2" width="13.5703125" customWidth="1"/>
    <col min="3" max="3" width="12.42578125" customWidth="1"/>
    <col min="4" max="4" width="54.42578125" bestFit="1" customWidth="1"/>
    <col min="5" max="5" width="21.5703125" bestFit="1" customWidth="1"/>
    <col min="18" max="18" width="19" bestFit="1" customWidth="1"/>
  </cols>
  <sheetData>
    <row r="1" spans="1:36" s="28" customFormat="1" ht="23.25" x14ac:dyDescent="0.35">
      <c r="A1" s="4" t="s">
        <v>331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6" ht="17.850000000000001" customHeight="1" x14ac:dyDescent="0.25"/>
    <row r="3" spans="1:36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</row>
    <row r="4" spans="1:36" ht="17.850000000000001" customHeight="1" x14ac:dyDescent="0.25">
      <c r="A4" s="5">
        <v>1</v>
      </c>
      <c r="B4" s="5" t="s">
        <v>46</v>
      </c>
      <c r="C4" s="5">
        <v>15928</v>
      </c>
      <c r="D4" s="6" t="s">
        <v>242</v>
      </c>
      <c r="E4" s="6"/>
      <c r="F4" s="5" t="s">
        <v>333</v>
      </c>
      <c r="G4" s="12">
        <v>56794</v>
      </c>
      <c r="H4" s="12"/>
      <c r="I4" s="12">
        <v>2414</v>
      </c>
      <c r="J4" s="12">
        <v>0</v>
      </c>
      <c r="K4" s="12">
        <v>30226</v>
      </c>
      <c r="L4" s="12"/>
      <c r="M4" s="12"/>
      <c r="N4" s="12">
        <v>27109</v>
      </c>
      <c r="O4" s="12">
        <v>16780</v>
      </c>
      <c r="P4" s="12"/>
      <c r="Q4" s="12">
        <v>3945</v>
      </c>
      <c r="R4" s="30">
        <f t="shared" ref="R4:R29" si="0">SUM(G4:Q4)</f>
        <v>137268</v>
      </c>
      <c r="S4" s="12">
        <v>91582</v>
      </c>
      <c r="T4" s="12"/>
      <c r="U4" s="12">
        <v>8433</v>
      </c>
      <c r="V4" s="12">
        <v>13733</v>
      </c>
      <c r="W4" s="12">
        <v>27742</v>
      </c>
      <c r="X4" s="12">
        <v>8975</v>
      </c>
      <c r="Y4" s="12">
        <v>4147</v>
      </c>
      <c r="Z4" s="12"/>
      <c r="AA4" s="12"/>
      <c r="AB4" s="13">
        <f t="shared" ref="AB4:AB12" si="1">SUM(S4:AA4)</f>
        <v>154612</v>
      </c>
      <c r="AC4" s="14">
        <f t="shared" ref="AC4:AC65" si="2">R4-AB4</f>
        <v>-17344</v>
      </c>
      <c r="AD4" s="12">
        <v>1458267</v>
      </c>
      <c r="AE4" s="12">
        <v>8773</v>
      </c>
      <c r="AF4" s="12">
        <v>520007</v>
      </c>
      <c r="AG4" s="12">
        <v>373</v>
      </c>
      <c r="AH4" s="30">
        <f t="shared" ref="AH4:AH42" si="3">SUM(AD4:AG4)</f>
        <v>1987420</v>
      </c>
      <c r="AI4" s="12">
        <v>36875</v>
      </c>
      <c r="AJ4" s="30">
        <f t="shared" ref="AJ4:AJ29" si="4">+AH4-AI4</f>
        <v>1950545</v>
      </c>
    </row>
    <row r="5" spans="1:36" ht="17.850000000000001" customHeight="1" x14ac:dyDescent="0.25">
      <c r="A5" s="5">
        <f t="shared" ref="A5:A65" si="5">A4+1</f>
        <v>2</v>
      </c>
      <c r="B5" s="5" t="s">
        <v>46</v>
      </c>
      <c r="C5" s="33">
        <v>12601</v>
      </c>
      <c r="D5" s="6" t="s">
        <v>243</v>
      </c>
      <c r="E5" s="6"/>
      <c r="F5" s="5" t="s">
        <v>333</v>
      </c>
      <c r="G5" s="12">
        <v>119447</v>
      </c>
      <c r="H5" s="12"/>
      <c r="I5" s="12">
        <v>1975</v>
      </c>
      <c r="J5" s="12">
        <v>0</v>
      </c>
      <c r="K5" s="12">
        <v>11000</v>
      </c>
      <c r="L5" s="12"/>
      <c r="M5" s="12"/>
      <c r="N5" s="12">
        <v>13529</v>
      </c>
      <c r="O5" s="12">
        <v>7258</v>
      </c>
      <c r="P5" s="12">
        <v>20471</v>
      </c>
      <c r="Q5" s="12">
        <v>20704</v>
      </c>
      <c r="R5" s="30">
        <f t="shared" si="0"/>
        <v>194384</v>
      </c>
      <c r="S5" s="12">
        <v>84274</v>
      </c>
      <c r="T5" s="12"/>
      <c r="U5" s="12">
        <v>8566</v>
      </c>
      <c r="V5" s="12">
        <v>11164</v>
      </c>
      <c r="W5" s="12">
        <v>36023</v>
      </c>
      <c r="X5" s="12">
        <v>42276</v>
      </c>
      <c r="Y5" s="12">
        <v>5499</v>
      </c>
      <c r="Z5" s="12">
        <v>1975</v>
      </c>
      <c r="AA5" s="12">
        <v>28539</v>
      </c>
      <c r="AB5" s="13">
        <f t="shared" si="1"/>
        <v>218316</v>
      </c>
      <c r="AC5" s="14">
        <f t="shared" si="2"/>
        <v>-23932</v>
      </c>
      <c r="AD5" s="12">
        <v>1746340</v>
      </c>
      <c r="AE5" s="12">
        <v>11606</v>
      </c>
      <c r="AF5" s="12">
        <v>422966</v>
      </c>
      <c r="AG5" s="12"/>
      <c r="AH5" s="30">
        <f t="shared" si="3"/>
        <v>2180912</v>
      </c>
      <c r="AI5" s="12"/>
      <c r="AJ5" s="30">
        <f t="shared" si="4"/>
        <v>2180912</v>
      </c>
    </row>
    <row r="6" spans="1:36" ht="17.850000000000001" customHeight="1" x14ac:dyDescent="0.25">
      <c r="A6" s="5">
        <f t="shared" si="5"/>
        <v>3</v>
      </c>
      <c r="B6" s="5" t="s">
        <v>46</v>
      </c>
      <c r="C6" s="5">
        <v>9804</v>
      </c>
      <c r="D6" s="6" t="s">
        <v>244</v>
      </c>
      <c r="E6" s="6"/>
      <c r="F6" s="5" t="s">
        <v>333</v>
      </c>
      <c r="G6" s="12">
        <v>122198</v>
      </c>
      <c r="H6" s="12">
        <v>0</v>
      </c>
      <c r="I6" s="12">
        <v>0</v>
      </c>
      <c r="J6" s="12"/>
      <c r="K6" s="12"/>
      <c r="L6" s="12">
        <v>0</v>
      </c>
      <c r="M6" s="12"/>
      <c r="N6" s="12"/>
      <c r="O6" s="12">
        <v>2526</v>
      </c>
      <c r="P6" s="12"/>
      <c r="Q6" s="12">
        <v>0</v>
      </c>
      <c r="R6" s="30">
        <f t="shared" si="0"/>
        <v>124724</v>
      </c>
      <c r="S6" s="12">
        <v>75241</v>
      </c>
      <c r="T6" s="12">
        <v>3909</v>
      </c>
      <c r="U6" s="12">
        <v>2039</v>
      </c>
      <c r="V6" s="12"/>
      <c r="W6" s="12">
        <v>30074</v>
      </c>
      <c r="X6" s="12">
        <v>8186</v>
      </c>
      <c r="Y6" s="12"/>
      <c r="Z6" s="12">
        <v>2400</v>
      </c>
      <c r="AA6" s="12">
        <v>7000</v>
      </c>
      <c r="AB6" s="13">
        <f t="shared" si="1"/>
        <v>128849</v>
      </c>
      <c r="AC6" s="14">
        <f t="shared" si="2"/>
        <v>-4125</v>
      </c>
      <c r="AD6" s="12">
        <v>915605</v>
      </c>
      <c r="AE6" s="12">
        <v>1870</v>
      </c>
      <c r="AF6" s="12">
        <v>82489</v>
      </c>
      <c r="AG6" s="12">
        <v>4534</v>
      </c>
      <c r="AH6" s="30">
        <f t="shared" si="3"/>
        <v>1004498</v>
      </c>
      <c r="AI6" s="12">
        <v>0</v>
      </c>
      <c r="AJ6" s="30">
        <f t="shared" si="4"/>
        <v>1004498</v>
      </c>
    </row>
    <row r="7" spans="1:36" ht="17.850000000000001" customHeight="1" x14ac:dyDescent="0.25">
      <c r="A7" s="5">
        <f t="shared" si="5"/>
        <v>4</v>
      </c>
      <c r="B7" s="5" t="s">
        <v>46</v>
      </c>
      <c r="C7" s="5">
        <v>9801</v>
      </c>
      <c r="D7" s="6" t="s">
        <v>245</v>
      </c>
      <c r="E7" s="6"/>
      <c r="F7" s="5" t="s">
        <v>333</v>
      </c>
      <c r="G7" s="12">
        <v>20379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/>
      <c r="N7" s="12"/>
      <c r="O7" s="12">
        <v>69</v>
      </c>
      <c r="P7" s="12">
        <v>577</v>
      </c>
      <c r="Q7" s="12"/>
      <c r="R7" s="30">
        <f t="shared" si="0"/>
        <v>21025</v>
      </c>
      <c r="S7" s="12"/>
      <c r="T7" s="12">
        <v>0</v>
      </c>
      <c r="U7" s="12">
        <v>9085</v>
      </c>
      <c r="V7" s="12"/>
      <c r="W7" s="12">
        <v>4314</v>
      </c>
      <c r="X7" s="12">
        <v>8700</v>
      </c>
      <c r="Y7" s="12">
        <v>3676</v>
      </c>
      <c r="Z7" s="12"/>
      <c r="AA7" s="12"/>
      <c r="AB7" s="13">
        <f t="shared" si="1"/>
        <v>25775</v>
      </c>
      <c r="AC7" s="14">
        <f t="shared" si="2"/>
        <v>-4750</v>
      </c>
      <c r="AD7" s="12">
        <v>381507</v>
      </c>
      <c r="AE7" s="12">
        <v>3092</v>
      </c>
      <c r="AF7" s="12">
        <v>19944</v>
      </c>
      <c r="AG7" s="12"/>
      <c r="AH7" s="30">
        <f t="shared" si="3"/>
        <v>404543</v>
      </c>
      <c r="AI7" s="12">
        <v>-591</v>
      </c>
      <c r="AJ7" s="30">
        <f t="shared" si="4"/>
        <v>405134</v>
      </c>
    </row>
    <row r="8" spans="1:36" ht="17.850000000000001" customHeight="1" x14ac:dyDescent="0.25">
      <c r="A8" s="5">
        <f t="shared" si="5"/>
        <v>5</v>
      </c>
      <c r="B8" s="5" t="s">
        <v>46</v>
      </c>
      <c r="C8" s="5">
        <v>14281</v>
      </c>
      <c r="D8" s="6" t="s">
        <v>246</v>
      </c>
      <c r="E8" s="6"/>
      <c r="F8" s="5" t="s">
        <v>333</v>
      </c>
      <c r="G8" s="12">
        <v>38531</v>
      </c>
      <c r="H8" s="12">
        <v>600</v>
      </c>
      <c r="I8" s="12">
        <v>2640</v>
      </c>
      <c r="J8" s="12"/>
      <c r="K8" s="12">
        <v>11956</v>
      </c>
      <c r="L8" s="12">
        <v>165924</v>
      </c>
      <c r="M8" s="12"/>
      <c r="N8" s="12">
        <v>36775</v>
      </c>
      <c r="O8" s="12">
        <v>60690</v>
      </c>
      <c r="P8" s="12">
        <v>461</v>
      </c>
      <c r="Q8" s="12">
        <v>2318</v>
      </c>
      <c r="R8" s="30">
        <f t="shared" si="0"/>
        <v>319895</v>
      </c>
      <c r="S8" s="12">
        <v>59174</v>
      </c>
      <c r="T8" s="12">
        <v>15243</v>
      </c>
      <c r="U8" s="12">
        <v>10374</v>
      </c>
      <c r="V8" s="12">
        <v>10399</v>
      </c>
      <c r="W8" s="12">
        <v>41618</v>
      </c>
      <c r="X8" s="12">
        <v>8261</v>
      </c>
      <c r="Y8" s="12">
        <v>1692</v>
      </c>
      <c r="Z8" s="12"/>
      <c r="AA8" s="12"/>
      <c r="AB8" s="13">
        <f t="shared" si="1"/>
        <v>146761</v>
      </c>
      <c r="AC8" s="14">
        <f t="shared" si="2"/>
        <v>173134</v>
      </c>
      <c r="AD8" s="12">
        <v>2915000</v>
      </c>
      <c r="AE8" s="12">
        <v>2673</v>
      </c>
      <c r="AF8" s="12">
        <v>1965501</v>
      </c>
      <c r="AG8" s="12">
        <v>1708</v>
      </c>
      <c r="AH8" s="30">
        <f t="shared" si="3"/>
        <v>4884882</v>
      </c>
      <c r="AI8" s="12">
        <v>12580</v>
      </c>
      <c r="AJ8" s="30">
        <f t="shared" si="4"/>
        <v>4872302</v>
      </c>
    </row>
    <row r="9" spans="1:36" ht="17.850000000000001" customHeight="1" x14ac:dyDescent="0.25">
      <c r="A9" s="5">
        <f t="shared" si="5"/>
        <v>6</v>
      </c>
      <c r="B9" s="5" t="s">
        <v>46</v>
      </c>
      <c r="C9" s="5">
        <v>9852</v>
      </c>
      <c r="D9" s="6" t="s">
        <v>247</v>
      </c>
      <c r="E9" s="6"/>
      <c r="F9" s="5" t="s">
        <v>54</v>
      </c>
      <c r="G9" s="12">
        <v>181679</v>
      </c>
      <c r="H9" s="12"/>
      <c r="I9" s="12">
        <v>26147</v>
      </c>
      <c r="J9" s="12"/>
      <c r="K9" s="12">
        <v>6000</v>
      </c>
      <c r="L9" s="12"/>
      <c r="M9" s="12"/>
      <c r="N9" s="12">
        <v>40802</v>
      </c>
      <c r="O9" s="12">
        <v>674</v>
      </c>
      <c r="P9" s="12">
        <v>14469</v>
      </c>
      <c r="Q9" s="12"/>
      <c r="R9" s="30">
        <f t="shared" si="0"/>
        <v>269771</v>
      </c>
      <c r="S9" s="12">
        <v>71542</v>
      </c>
      <c r="T9" s="12"/>
      <c r="U9" s="12">
        <v>13193</v>
      </c>
      <c r="V9" s="12">
        <v>62046</v>
      </c>
      <c r="W9" s="12">
        <v>48497</v>
      </c>
      <c r="X9" s="12">
        <v>130</v>
      </c>
      <c r="Y9" s="12">
        <v>11250</v>
      </c>
      <c r="Z9" s="12"/>
      <c r="AA9" s="12"/>
      <c r="AB9" s="13">
        <f t="shared" si="1"/>
        <v>206658</v>
      </c>
      <c r="AC9" s="14">
        <f t="shared" si="2"/>
        <v>63113</v>
      </c>
      <c r="AD9" s="12">
        <v>2313527</v>
      </c>
      <c r="AE9" s="12">
        <v>65889</v>
      </c>
      <c r="AF9" s="12">
        <v>221944</v>
      </c>
      <c r="AG9" s="12">
        <v>6118</v>
      </c>
      <c r="AH9" s="30">
        <f t="shared" si="3"/>
        <v>2607478</v>
      </c>
      <c r="AI9" s="12"/>
      <c r="AJ9" s="30">
        <f t="shared" si="4"/>
        <v>2607478</v>
      </c>
    </row>
    <row r="10" spans="1:36" ht="17.850000000000001" customHeight="1" x14ac:dyDescent="0.25">
      <c r="A10" s="5">
        <f t="shared" si="5"/>
        <v>7</v>
      </c>
      <c r="B10" s="5" t="s">
        <v>46</v>
      </c>
      <c r="C10" s="5">
        <v>9768</v>
      </c>
      <c r="D10" s="6" t="s">
        <v>248</v>
      </c>
      <c r="E10" s="6"/>
      <c r="F10" s="5" t="s">
        <v>333</v>
      </c>
      <c r="G10" s="12">
        <v>123690</v>
      </c>
      <c r="H10" s="12">
        <v>0</v>
      </c>
      <c r="I10" s="12">
        <v>20872</v>
      </c>
      <c r="J10" s="12">
        <v>0</v>
      </c>
      <c r="K10" s="12">
        <v>0</v>
      </c>
      <c r="L10" s="12">
        <v>0</v>
      </c>
      <c r="M10" s="12"/>
      <c r="N10" s="12">
        <v>29875</v>
      </c>
      <c r="O10" s="12">
        <v>7666</v>
      </c>
      <c r="P10" s="12">
        <v>3920</v>
      </c>
      <c r="Q10" s="12">
        <v>0</v>
      </c>
      <c r="R10" s="30">
        <f t="shared" si="0"/>
        <v>186023</v>
      </c>
      <c r="S10" s="12">
        <v>81154</v>
      </c>
      <c r="T10" s="12"/>
      <c r="U10" s="12">
        <v>9973</v>
      </c>
      <c r="V10" s="12"/>
      <c r="W10" s="12">
        <v>28491</v>
      </c>
      <c r="X10" s="12">
        <v>19763</v>
      </c>
      <c r="Y10" s="12">
        <v>25012</v>
      </c>
      <c r="Z10" s="12">
        <v>11690</v>
      </c>
      <c r="AA10" s="12">
        <v>15761</v>
      </c>
      <c r="AB10" s="13">
        <f t="shared" si="1"/>
        <v>191844</v>
      </c>
      <c r="AC10" s="14">
        <f t="shared" si="2"/>
        <v>-5821</v>
      </c>
      <c r="AD10" s="12">
        <v>1840909</v>
      </c>
      <c r="AE10" s="12">
        <v>7191</v>
      </c>
      <c r="AF10" s="12">
        <v>463679</v>
      </c>
      <c r="AG10" s="12">
        <v>0</v>
      </c>
      <c r="AH10" s="30">
        <f t="shared" si="3"/>
        <v>2311779</v>
      </c>
      <c r="AI10" s="12">
        <v>-10223</v>
      </c>
      <c r="AJ10" s="30">
        <f t="shared" si="4"/>
        <v>2322002</v>
      </c>
    </row>
    <row r="11" spans="1:36" ht="17.850000000000001" customHeight="1" x14ac:dyDescent="0.25">
      <c r="A11" s="5">
        <f t="shared" si="5"/>
        <v>8</v>
      </c>
      <c r="B11" s="5" t="s">
        <v>46</v>
      </c>
      <c r="C11" s="5">
        <v>9770</v>
      </c>
      <c r="D11" s="6" t="s">
        <v>249</v>
      </c>
      <c r="E11" s="6"/>
      <c r="F11" s="5" t="s">
        <v>333</v>
      </c>
      <c r="G11" s="12">
        <v>83907</v>
      </c>
      <c r="H11" s="12">
        <v>4943</v>
      </c>
      <c r="I11" s="12">
        <v>1075</v>
      </c>
      <c r="J11" s="12"/>
      <c r="K11" s="12">
        <v>51451</v>
      </c>
      <c r="L11" s="12">
        <v>173191</v>
      </c>
      <c r="M11" s="12"/>
      <c r="N11" s="12">
        <v>190309</v>
      </c>
      <c r="O11" s="12">
        <v>234514</v>
      </c>
      <c r="P11" s="12">
        <v>4949</v>
      </c>
      <c r="Q11" s="12">
        <v>6056</v>
      </c>
      <c r="R11" s="30">
        <f t="shared" si="0"/>
        <v>750395</v>
      </c>
      <c r="S11" s="12">
        <v>121836</v>
      </c>
      <c r="T11" s="12">
        <v>57920</v>
      </c>
      <c r="U11" s="12">
        <v>12393</v>
      </c>
      <c r="V11" s="12">
        <v>65876</v>
      </c>
      <c r="W11" s="12">
        <v>118925</v>
      </c>
      <c r="X11" s="12">
        <v>37100</v>
      </c>
      <c r="Y11" s="12">
        <v>25447</v>
      </c>
      <c r="Z11" s="12"/>
      <c r="AA11" s="12"/>
      <c r="AB11" s="13">
        <f t="shared" si="1"/>
        <v>439497</v>
      </c>
      <c r="AC11" s="14">
        <f t="shared" si="2"/>
        <v>310898</v>
      </c>
      <c r="AD11" s="12">
        <v>16160000</v>
      </c>
      <c r="AE11" s="12">
        <v>87281</v>
      </c>
      <c r="AF11" s="12">
        <v>2130013</v>
      </c>
      <c r="AG11" s="12">
        <v>11417</v>
      </c>
      <c r="AH11" s="30">
        <f t="shared" si="3"/>
        <v>18388711</v>
      </c>
      <c r="AI11" s="12">
        <v>52313</v>
      </c>
      <c r="AJ11" s="30">
        <f t="shared" si="4"/>
        <v>18336398</v>
      </c>
    </row>
    <row r="12" spans="1:36" ht="17.850000000000001" customHeight="1" x14ac:dyDescent="0.25">
      <c r="A12" s="5">
        <f t="shared" si="5"/>
        <v>9</v>
      </c>
      <c r="B12" s="5" t="s">
        <v>46</v>
      </c>
      <c r="C12" s="5">
        <v>9771</v>
      </c>
      <c r="D12" s="6" t="s">
        <v>250</v>
      </c>
      <c r="E12" s="6"/>
      <c r="F12" s="5" t="s">
        <v>333</v>
      </c>
      <c r="G12" s="12">
        <v>176073</v>
      </c>
      <c r="H12" s="12"/>
      <c r="I12" s="12">
        <v>5897</v>
      </c>
      <c r="J12" s="12">
        <v>2150</v>
      </c>
      <c r="K12" s="12">
        <v>3389</v>
      </c>
      <c r="L12" s="12">
        <v>2566</v>
      </c>
      <c r="M12" s="12"/>
      <c r="N12" s="12">
        <v>90537</v>
      </c>
      <c r="O12" s="12">
        <v>22068</v>
      </c>
      <c r="P12" s="12">
        <v>13767</v>
      </c>
      <c r="Q12" s="12">
        <v>2061</v>
      </c>
      <c r="R12" s="30">
        <f t="shared" si="0"/>
        <v>318508</v>
      </c>
      <c r="S12" s="12">
        <v>48080</v>
      </c>
      <c r="T12" s="12">
        <v>19500</v>
      </c>
      <c r="U12" s="12">
        <v>10605</v>
      </c>
      <c r="V12" s="12">
        <v>74011</v>
      </c>
      <c r="W12" s="12">
        <v>66989</v>
      </c>
      <c r="X12" s="12">
        <v>38302</v>
      </c>
      <c r="Y12" s="12">
        <v>2173</v>
      </c>
      <c r="Z12" s="12"/>
      <c r="AA12" s="12">
        <v>1614</v>
      </c>
      <c r="AB12" s="13">
        <f t="shared" si="1"/>
        <v>261274</v>
      </c>
      <c r="AC12" s="14">
        <f t="shared" si="2"/>
        <v>57234</v>
      </c>
      <c r="AD12" s="12">
        <v>13441194</v>
      </c>
      <c r="AE12" s="12">
        <v>18783</v>
      </c>
      <c r="AF12" s="12">
        <v>660555</v>
      </c>
      <c r="AG12" s="12">
        <v>5169</v>
      </c>
      <c r="AH12" s="30">
        <f t="shared" si="3"/>
        <v>14125701</v>
      </c>
      <c r="AI12" s="12">
        <v>26380</v>
      </c>
      <c r="AJ12" s="30">
        <f t="shared" si="4"/>
        <v>14099321</v>
      </c>
    </row>
    <row r="13" spans="1:36" ht="17.850000000000001" customHeight="1" x14ac:dyDescent="0.25">
      <c r="A13" s="5">
        <f t="shared" si="5"/>
        <v>10</v>
      </c>
      <c r="B13" s="5" t="s">
        <v>46</v>
      </c>
      <c r="C13" s="5">
        <v>9990</v>
      </c>
      <c r="D13" s="6" t="s">
        <v>251</v>
      </c>
      <c r="E13" s="6"/>
      <c r="F13" s="5" t="s">
        <v>333</v>
      </c>
      <c r="G13" s="12">
        <v>25036</v>
      </c>
      <c r="H13" s="12"/>
      <c r="I13" s="12">
        <v>151</v>
      </c>
      <c r="J13" s="12">
        <v>0</v>
      </c>
      <c r="K13" s="12"/>
      <c r="L13" s="12"/>
      <c r="M13" s="12"/>
      <c r="N13" s="12">
        <v>13126</v>
      </c>
      <c r="O13" s="12">
        <v>16601</v>
      </c>
      <c r="P13" s="12"/>
      <c r="Q13" s="12">
        <v>-3961</v>
      </c>
      <c r="R13" s="30">
        <f t="shared" si="0"/>
        <v>50953</v>
      </c>
      <c r="S13" s="12">
        <v>17754</v>
      </c>
      <c r="T13" s="12"/>
      <c r="U13" s="12"/>
      <c r="V13" s="12">
        <v>8712</v>
      </c>
      <c r="W13" s="12">
        <v>14924</v>
      </c>
      <c r="X13" s="12"/>
      <c r="Y13" s="12"/>
      <c r="Z13" s="12"/>
      <c r="AA13" s="12"/>
      <c r="AB13" s="13">
        <f t="shared" ref="AB13:AB29" si="6">SUM(S13:AA13)</f>
        <v>41390</v>
      </c>
      <c r="AC13" s="14">
        <f t="shared" si="2"/>
        <v>9563</v>
      </c>
      <c r="AD13" s="12">
        <v>1110000</v>
      </c>
      <c r="AE13" s="12"/>
      <c r="AF13" s="12">
        <v>499508</v>
      </c>
      <c r="AG13" s="12"/>
      <c r="AH13" s="30">
        <f t="shared" si="3"/>
        <v>1609508</v>
      </c>
      <c r="AI13" s="12"/>
      <c r="AJ13" s="30">
        <f t="shared" si="4"/>
        <v>1609508</v>
      </c>
    </row>
    <row r="14" spans="1:36" ht="17.850000000000001" customHeight="1" x14ac:dyDescent="0.25">
      <c r="A14" s="5">
        <f t="shared" si="5"/>
        <v>11</v>
      </c>
      <c r="B14" s="5" t="s">
        <v>46</v>
      </c>
      <c r="C14" s="5">
        <v>9774</v>
      </c>
      <c r="D14" s="6" t="s">
        <v>252</v>
      </c>
      <c r="E14" s="6"/>
      <c r="F14" s="5" t="s">
        <v>333</v>
      </c>
      <c r="G14" s="12">
        <v>409577</v>
      </c>
      <c r="H14" s="12"/>
      <c r="I14" s="12">
        <v>21906</v>
      </c>
      <c r="J14" s="12">
        <v>0</v>
      </c>
      <c r="K14" s="12">
        <v>21984</v>
      </c>
      <c r="L14" s="12"/>
      <c r="M14" s="12"/>
      <c r="N14" s="12">
        <v>53871</v>
      </c>
      <c r="O14" s="12">
        <v>17105</v>
      </c>
      <c r="P14" s="12">
        <v>38696</v>
      </c>
      <c r="Q14" s="12"/>
      <c r="R14" s="30">
        <f t="shared" si="0"/>
        <v>563139</v>
      </c>
      <c r="S14" s="12">
        <v>38832</v>
      </c>
      <c r="T14" s="12">
        <v>7700</v>
      </c>
      <c r="U14" s="12">
        <v>3048</v>
      </c>
      <c r="V14" s="12">
        <v>205085</v>
      </c>
      <c r="W14" s="12">
        <v>108280</v>
      </c>
      <c r="X14" s="12">
        <v>69752</v>
      </c>
      <c r="Y14" s="12">
        <v>82626</v>
      </c>
      <c r="Z14" s="12">
        <v>35606</v>
      </c>
      <c r="AA14" s="12"/>
      <c r="AB14" s="13">
        <f t="shared" si="6"/>
        <v>550929</v>
      </c>
      <c r="AC14" s="14">
        <f t="shared" si="2"/>
        <v>12210</v>
      </c>
      <c r="AD14" s="12">
        <v>4542475</v>
      </c>
      <c r="AE14" s="12">
        <v>30431</v>
      </c>
      <c r="AF14" s="12">
        <v>698890</v>
      </c>
      <c r="AG14" s="12">
        <v>14660</v>
      </c>
      <c r="AH14" s="30">
        <f t="shared" si="3"/>
        <v>5286456</v>
      </c>
      <c r="AI14" s="12">
        <v>26230</v>
      </c>
      <c r="AJ14" s="30">
        <f t="shared" si="4"/>
        <v>5260226</v>
      </c>
    </row>
    <row r="15" spans="1:36" ht="17.850000000000001" customHeight="1" x14ac:dyDescent="0.25">
      <c r="A15" s="5">
        <f t="shared" si="5"/>
        <v>12</v>
      </c>
      <c r="B15" s="5" t="s">
        <v>46</v>
      </c>
      <c r="C15" s="5">
        <v>9811</v>
      </c>
      <c r="D15" s="6" t="s">
        <v>253</v>
      </c>
      <c r="E15" s="6"/>
      <c r="F15" s="5" t="s">
        <v>333</v>
      </c>
      <c r="G15" s="12">
        <v>95719</v>
      </c>
      <c r="H15" s="12"/>
      <c r="I15" s="12">
        <v>6547</v>
      </c>
      <c r="J15" s="12"/>
      <c r="K15" s="12">
        <v>9691</v>
      </c>
      <c r="L15" s="12"/>
      <c r="M15" s="12"/>
      <c r="N15" s="12">
        <v>8636</v>
      </c>
      <c r="O15" s="12">
        <v>1055</v>
      </c>
      <c r="P15" s="12">
        <v>17203</v>
      </c>
      <c r="Q15" s="12"/>
      <c r="R15" s="30">
        <f t="shared" si="0"/>
        <v>138851</v>
      </c>
      <c r="S15" s="12">
        <v>84557</v>
      </c>
      <c r="T15" s="12">
        <v>1214</v>
      </c>
      <c r="U15" s="12"/>
      <c r="V15" s="12">
        <v>1593</v>
      </c>
      <c r="W15" s="12">
        <v>16133</v>
      </c>
      <c r="X15" s="12">
        <v>19697</v>
      </c>
      <c r="Y15" s="12">
        <v>6246</v>
      </c>
      <c r="Z15" s="12"/>
      <c r="AA15" s="12">
        <v>4140</v>
      </c>
      <c r="AB15" s="13">
        <f t="shared" si="6"/>
        <v>133580</v>
      </c>
      <c r="AC15" s="14">
        <f t="shared" si="2"/>
        <v>5271</v>
      </c>
      <c r="AD15" s="12">
        <v>1090000</v>
      </c>
      <c r="AE15" s="12">
        <v>163628</v>
      </c>
      <c r="AF15" s="12">
        <v>92780</v>
      </c>
      <c r="AG15" s="12">
        <v>1396</v>
      </c>
      <c r="AH15" s="30">
        <f t="shared" si="3"/>
        <v>1347804</v>
      </c>
      <c r="AI15" s="12"/>
      <c r="AJ15" s="30">
        <f t="shared" si="4"/>
        <v>1347804</v>
      </c>
    </row>
    <row r="16" spans="1:36" ht="17.850000000000001" customHeight="1" x14ac:dyDescent="0.25">
      <c r="A16" s="5">
        <f t="shared" si="5"/>
        <v>13</v>
      </c>
      <c r="B16" s="5" t="s">
        <v>46</v>
      </c>
      <c r="C16" s="5">
        <v>9793</v>
      </c>
      <c r="D16" s="6" t="s">
        <v>254</v>
      </c>
      <c r="E16" s="6"/>
      <c r="F16" s="5" t="s">
        <v>333</v>
      </c>
      <c r="G16" s="12">
        <v>117521</v>
      </c>
      <c r="H16" s="12"/>
      <c r="I16" s="12">
        <v>5640</v>
      </c>
      <c r="J16" s="12"/>
      <c r="K16" s="12">
        <v>11701</v>
      </c>
      <c r="L16" s="12">
        <v>0</v>
      </c>
      <c r="M16" s="12"/>
      <c r="N16" s="12">
        <v>24670</v>
      </c>
      <c r="O16" s="12">
        <v>769</v>
      </c>
      <c r="P16" s="12">
        <v>0</v>
      </c>
      <c r="Q16" s="12"/>
      <c r="R16" s="30">
        <f t="shared" si="0"/>
        <v>160301</v>
      </c>
      <c r="S16" s="12">
        <v>72193</v>
      </c>
      <c r="T16" s="12">
        <v>17676</v>
      </c>
      <c r="U16" s="12"/>
      <c r="V16" s="12"/>
      <c r="W16" s="12">
        <v>19789</v>
      </c>
      <c r="X16" s="12">
        <v>41479</v>
      </c>
      <c r="Y16" s="12">
        <v>1910</v>
      </c>
      <c r="Z16" s="12">
        <v>5640</v>
      </c>
      <c r="AA16" s="12"/>
      <c r="AB16" s="13">
        <f t="shared" si="6"/>
        <v>158687</v>
      </c>
      <c r="AC16" s="14">
        <f t="shared" si="2"/>
        <v>1614</v>
      </c>
      <c r="AD16" s="12">
        <v>2862516</v>
      </c>
      <c r="AE16" s="12"/>
      <c r="AF16" s="12">
        <v>72044</v>
      </c>
      <c r="AG16" s="12">
        <v>10932</v>
      </c>
      <c r="AH16" s="30">
        <f t="shared" si="3"/>
        <v>2945492</v>
      </c>
      <c r="AI16" s="12">
        <v>-3041</v>
      </c>
      <c r="AJ16" s="30">
        <f t="shared" si="4"/>
        <v>2948533</v>
      </c>
    </row>
    <row r="17" spans="1:36" ht="17.850000000000001" customHeight="1" x14ac:dyDescent="0.25">
      <c r="A17" s="5">
        <f t="shared" si="5"/>
        <v>14</v>
      </c>
      <c r="B17" s="5" t="s">
        <v>46</v>
      </c>
      <c r="C17" s="5">
        <v>9812</v>
      </c>
      <c r="D17" s="6" t="s">
        <v>255</v>
      </c>
      <c r="E17" s="6"/>
      <c r="F17" s="5" t="s">
        <v>333</v>
      </c>
      <c r="G17" s="12">
        <v>322514</v>
      </c>
      <c r="H17" s="12">
        <v>22528</v>
      </c>
      <c r="I17" s="12"/>
      <c r="J17" s="12">
        <v>1800</v>
      </c>
      <c r="K17" s="12">
        <v>35406</v>
      </c>
      <c r="L17" s="12"/>
      <c r="M17" s="12"/>
      <c r="N17" s="12">
        <v>27966</v>
      </c>
      <c r="O17" s="12">
        <v>1377</v>
      </c>
      <c r="P17" s="12">
        <v>10656</v>
      </c>
      <c r="Q17" s="12">
        <v>14114</v>
      </c>
      <c r="R17" s="30">
        <f t="shared" si="0"/>
        <v>436361</v>
      </c>
      <c r="S17" s="12">
        <v>206489</v>
      </c>
      <c r="T17" s="12"/>
      <c r="U17" s="12">
        <v>27496</v>
      </c>
      <c r="V17" s="12">
        <v>5871</v>
      </c>
      <c r="W17" s="12">
        <v>103422</v>
      </c>
      <c r="X17" s="12">
        <v>38538</v>
      </c>
      <c r="Y17" s="12">
        <v>23250</v>
      </c>
      <c r="Z17" s="12">
        <v>632</v>
      </c>
      <c r="AA17" s="12">
        <v>7860</v>
      </c>
      <c r="AB17" s="13">
        <f t="shared" si="6"/>
        <v>413558</v>
      </c>
      <c r="AC17" s="14">
        <f t="shared" si="2"/>
        <v>22803</v>
      </c>
      <c r="AD17" s="12">
        <v>4153790</v>
      </c>
      <c r="AE17" s="12">
        <v>35348</v>
      </c>
      <c r="AF17" s="12">
        <v>120689</v>
      </c>
      <c r="AG17" s="12">
        <v>7657</v>
      </c>
      <c r="AH17" s="30">
        <f t="shared" si="3"/>
        <v>4317484</v>
      </c>
      <c r="AI17" s="12">
        <v>39954</v>
      </c>
      <c r="AJ17" s="30">
        <f t="shared" si="4"/>
        <v>4277530</v>
      </c>
    </row>
    <row r="18" spans="1:36" ht="17.850000000000001" customHeight="1" x14ac:dyDescent="0.25">
      <c r="A18" s="5">
        <f t="shared" si="5"/>
        <v>15</v>
      </c>
      <c r="B18" s="5" t="s">
        <v>46</v>
      </c>
      <c r="C18" s="5">
        <v>9813</v>
      </c>
      <c r="D18" s="6" t="s">
        <v>256</v>
      </c>
      <c r="E18" s="6"/>
      <c r="F18" s="5" t="s">
        <v>333</v>
      </c>
      <c r="G18" s="12">
        <v>99078</v>
      </c>
      <c r="H18" s="12">
        <v>0</v>
      </c>
      <c r="I18" s="12"/>
      <c r="J18" s="12"/>
      <c r="K18" s="12">
        <v>1904</v>
      </c>
      <c r="L18" s="12"/>
      <c r="M18" s="12"/>
      <c r="N18" s="12">
        <v>16135</v>
      </c>
      <c r="O18" s="12">
        <v>6051</v>
      </c>
      <c r="P18" s="12">
        <v>7116</v>
      </c>
      <c r="Q18" s="12">
        <v>5808</v>
      </c>
      <c r="R18" s="30">
        <f t="shared" si="0"/>
        <v>136092</v>
      </c>
      <c r="S18" s="12">
        <v>71258</v>
      </c>
      <c r="T18" s="12">
        <v>6648</v>
      </c>
      <c r="U18" s="12"/>
      <c r="V18" s="12">
        <v>12570</v>
      </c>
      <c r="W18" s="12">
        <v>42838</v>
      </c>
      <c r="X18" s="12">
        <v>18749</v>
      </c>
      <c r="Y18" s="12"/>
      <c r="Z18" s="12"/>
      <c r="AA18" s="12"/>
      <c r="AB18" s="13">
        <f t="shared" si="6"/>
        <v>152063</v>
      </c>
      <c r="AC18" s="14">
        <f t="shared" si="2"/>
        <v>-15971</v>
      </c>
      <c r="AD18" s="12">
        <v>1265160</v>
      </c>
      <c r="AE18" s="12">
        <v>978682</v>
      </c>
      <c r="AF18" s="12">
        <v>210005</v>
      </c>
      <c r="AG18" s="12">
        <v>3824</v>
      </c>
      <c r="AH18" s="30">
        <f t="shared" si="3"/>
        <v>2457671</v>
      </c>
      <c r="AI18" s="12">
        <v>15292</v>
      </c>
      <c r="AJ18" s="30">
        <f t="shared" si="4"/>
        <v>2442379</v>
      </c>
    </row>
    <row r="19" spans="1:36" ht="17.850000000000001" customHeight="1" x14ac:dyDescent="0.25">
      <c r="A19" s="5">
        <f t="shared" si="5"/>
        <v>16</v>
      </c>
      <c r="B19" s="5" t="s">
        <v>46</v>
      </c>
      <c r="C19" s="5">
        <v>9814</v>
      </c>
      <c r="D19" s="6" t="s">
        <v>257</v>
      </c>
      <c r="E19" s="6"/>
      <c r="F19" s="5" t="s">
        <v>54</v>
      </c>
      <c r="G19" s="12">
        <v>2725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2">
        <v>4420</v>
      </c>
      <c r="O19" s="12">
        <v>5763</v>
      </c>
      <c r="P19" s="12">
        <v>0</v>
      </c>
      <c r="Q19" s="12">
        <v>0</v>
      </c>
      <c r="R19" s="30">
        <f t="shared" si="0"/>
        <v>12908</v>
      </c>
      <c r="S19" s="12">
        <v>1800</v>
      </c>
      <c r="T19" s="12">
        <v>0</v>
      </c>
      <c r="U19" s="12">
        <v>0</v>
      </c>
      <c r="V19" s="12">
        <v>502</v>
      </c>
      <c r="W19" s="12">
        <v>9411</v>
      </c>
      <c r="X19" s="12">
        <v>1686</v>
      </c>
      <c r="Y19" s="12">
        <v>1062</v>
      </c>
      <c r="Z19" s="12">
        <v>0</v>
      </c>
      <c r="AA19" s="12">
        <v>1874</v>
      </c>
      <c r="AB19" s="13">
        <f t="shared" si="6"/>
        <v>16335</v>
      </c>
      <c r="AC19" s="14">
        <f t="shared" si="2"/>
        <v>-3427</v>
      </c>
      <c r="AD19" s="12">
        <v>87000</v>
      </c>
      <c r="AE19" s="12">
        <v>0</v>
      </c>
      <c r="AF19" s="12">
        <v>132524</v>
      </c>
      <c r="AG19" s="12">
        <v>0</v>
      </c>
      <c r="AH19" s="30">
        <f t="shared" si="3"/>
        <v>219524</v>
      </c>
      <c r="AI19" s="12">
        <v>0</v>
      </c>
      <c r="AJ19" s="30">
        <f t="shared" si="4"/>
        <v>219524</v>
      </c>
    </row>
    <row r="20" spans="1:36" ht="17.850000000000001" customHeight="1" x14ac:dyDescent="0.25">
      <c r="A20" s="5">
        <f t="shared" si="5"/>
        <v>17</v>
      </c>
      <c r="B20" s="5" t="s">
        <v>46</v>
      </c>
      <c r="C20" s="5">
        <v>15064</v>
      </c>
      <c r="D20" s="6" t="s">
        <v>258</v>
      </c>
      <c r="E20" s="6"/>
      <c r="F20" s="5" t="s">
        <v>333</v>
      </c>
      <c r="G20" s="12">
        <v>108838</v>
      </c>
      <c r="H20" s="12"/>
      <c r="I20" s="12"/>
      <c r="J20" s="12">
        <v>0</v>
      </c>
      <c r="K20" s="12"/>
      <c r="L20" s="12"/>
      <c r="M20" s="12"/>
      <c r="N20" s="12"/>
      <c r="O20" s="12">
        <v>43165</v>
      </c>
      <c r="P20" s="12"/>
      <c r="Q20" s="12"/>
      <c r="R20" s="30">
        <f t="shared" si="0"/>
        <v>152003</v>
      </c>
      <c r="S20" s="12">
        <v>56184</v>
      </c>
      <c r="T20" s="12">
        <v>18720</v>
      </c>
      <c r="U20" s="12">
        <v>4388</v>
      </c>
      <c r="V20" s="12">
        <v>13439</v>
      </c>
      <c r="W20" s="12">
        <v>30610</v>
      </c>
      <c r="X20" s="12">
        <v>32257</v>
      </c>
      <c r="Y20" s="12"/>
      <c r="Z20" s="12"/>
      <c r="AA20" s="12"/>
      <c r="AB20" s="13">
        <f t="shared" si="6"/>
        <v>155598</v>
      </c>
      <c r="AC20" s="14">
        <f t="shared" si="2"/>
        <v>-3595</v>
      </c>
      <c r="AD20" s="12">
        <v>1643922</v>
      </c>
      <c r="AE20" s="12">
        <v>4275</v>
      </c>
      <c r="AF20" s="12">
        <v>1442045</v>
      </c>
      <c r="AG20" s="12">
        <v>2397</v>
      </c>
      <c r="AH20" s="30">
        <f t="shared" si="3"/>
        <v>3092639</v>
      </c>
      <c r="AI20" s="12">
        <v>6604</v>
      </c>
      <c r="AJ20" s="30">
        <f t="shared" si="4"/>
        <v>3086035</v>
      </c>
    </row>
    <row r="21" spans="1:36" ht="17.850000000000001" customHeight="1" x14ac:dyDescent="0.25">
      <c r="A21" s="5">
        <f t="shared" si="5"/>
        <v>18</v>
      </c>
      <c r="B21" s="5" t="s">
        <v>46</v>
      </c>
      <c r="C21" s="33">
        <v>9826</v>
      </c>
      <c r="D21" s="6" t="s">
        <v>259</v>
      </c>
      <c r="E21" s="6"/>
      <c r="F21" s="5" t="s">
        <v>333</v>
      </c>
      <c r="G21" s="12">
        <v>114930</v>
      </c>
      <c r="H21" s="12">
        <v>902</v>
      </c>
      <c r="I21" s="12"/>
      <c r="J21" s="12"/>
      <c r="K21" s="12">
        <v>35000</v>
      </c>
      <c r="L21" s="12">
        <v>21068</v>
      </c>
      <c r="M21" s="12"/>
      <c r="N21" s="12">
        <v>99385</v>
      </c>
      <c r="O21" s="12">
        <v>5941</v>
      </c>
      <c r="P21" s="12">
        <v>11614</v>
      </c>
      <c r="Q21" s="12"/>
      <c r="R21" s="30">
        <f t="shared" si="0"/>
        <v>288840</v>
      </c>
      <c r="S21" s="12">
        <v>74661</v>
      </c>
      <c r="T21" s="12"/>
      <c r="U21" s="12"/>
      <c r="V21" s="12"/>
      <c r="W21" s="12"/>
      <c r="X21" s="12"/>
      <c r="Y21" s="12"/>
      <c r="Z21" s="12"/>
      <c r="AA21" s="12">
        <v>150000</v>
      </c>
      <c r="AB21" s="13">
        <f t="shared" si="6"/>
        <v>224661</v>
      </c>
      <c r="AC21" s="14">
        <f t="shared" si="2"/>
        <v>64179</v>
      </c>
      <c r="AD21" s="12">
        <v>3615128</v>
      </c>
      <c r="AE21" s="12">
        <v>117718</v>
      </c>
      <c r="AF21" s="12">
        <v>211390</v>
      </c>
      <c r="AG21" s="12">
        <v>1709</v>
      </c>
      <c r="AH21" s="30">
        <f t="shared" si="3"/>
        <v>3945945</v>
      </c>
      <c r="AI21" s="12">
        <v>58712</v>
      </c>
      <c r="AJ21" s="30">
        <f t="shared" si="4"/>
        <v>3887233</v>
      </c>
    </row>
    <row r="22" spans="1:36" ht="17.850000000000001" customHeight="1" x14ac:dyDescent="0.25">
      <c r="A22" s="5">
        <f t="shared" si="5"/>
        <v>19</v>
      </c>
      <c r="B22" s="5" t="s">
        <v>46</v>
      </c>
      <c r="C22" s="33">
        <v>9827</v>
      </c>
      <c r="D22" s="6" t="s">
        <v>260</v>
      </c>
      <c r="E22" s="6"/>
      <c r="F22" s="5" t="s">
        <v>333</v>
      </c>
      <c r="G22" s="12">
        <v>24982</v>
      </c>
      <c r="H22" s="12">
        <v>0</v>
      </c>
      <c r="I22" s="12"/>
      <c r="J22" s="12">
        <v>0</v>
      </c>
      <c r="K22" s="12">
        <v>746</v>
      </c>
      <c r="L22" s="12">
        <v>0</v>
      </c>
      <c r="M22" s="12"/>
      <c r="N22" s="12">
        <v>11471</v>
      </c>
      <c r="O22" s="12">
        <v>2392</v>
      </c>
      <c r="P22" s="12">
        <v>603</v>
      </c>
      <c r="Q22" s="12"/>
      <c r="R22" s="30">
        <f t="shared" si="0"/>
        <v>40194</v>
      </c>
      <c r="S22" s="12">
        <v>0</v>
      </c>
      <c r="T22" s="12">
        <v>0</v>
      </c>
      <c r="U22" s="12"/>
      <c r="V22" s="12">
        <v>0</v>
      </c>
      <c r="W22" s="12">
        <v>17856</v>
      </c>
      <c r="X22" s="12">
        <v>27469</v>
      </c>
      <c r="Y22" s="12">
        <v>2743</v>
      </c>
      <c r="Z22" s="12">
        <v>1000</v>
      </c>
      <c r="AA22" s="12">
        <v>506</v>
      </c>
      <c r="AB22" s="13">
        <f t="shared" si="6"/>
        <v>49574</v>
      </c>
      <c r="AC22" s="14">
        <f t="shared" si="2"/>
        <v>-9380</v>
      </c>
      <c r="AD22" s="12">
        <v>1325000</v>
      </c>
      <c r="AE22" s="12">
        <v>25368</v>
      </c>
      <c r="AF22" s="12">
        <v>116384</v>
      </c>
      <c r="AG22" s="12"/>
      <c r="AH22" s="30">
        <f t="shared" si="3"/>
        <v>1466752</v>
      </c>
      <c r="AI22" s="12">
        <v>-569</v>
      </c>
      <c r="AJ22" s="30">
        <f t="shared" si="4"/>
        <v>1467321</v>
      </c>
    </row>
    <row r="23" spans="1:36" ht="17.850000000000001" customHeight="1" x14ac:dyDescent="0.25">
      <c r="A23" s="5">
        <f t="shared" si="5"/>
        <v>20</v>
      </c>
      <c r="B23" s="5" t="s">
        <v>46</v>
      </c>
      <c r="C23" s="33">
        <v>9840</v>
      </c>
      <c r="D23" s="6" t="s">
        <v>261</v>
      </c>
      <c r="E23" s="6"/>
      <c r="F23" s="5" t="s">
        <v>333</v>
      </c>
      <c r="G23" s="12">
        <v>37531</v>
      </c>
      <c r="H23" s="12"/>
      <c r="I23" s="12">
        <v>1208</v>
      </c>
      <c r="J23" s="12">
        <v>0</v>
      </c>
      <c r="K23" s="12">
        <v>961</v>
      </c>
      <c r="L23" s="12">
        <v>95951</v>
      </c>
      <c r="M23" s="12"/>
      <c r="N23" s="12">
        <v>38032</v>
      </c>
      <c r="O23" s="12">
        <v>5130</v>
      </c>
      <c r="P23" s="12"/>
      <c r="Q23" s="12">
        <v>2552</v>
      </c>
      <c r="R23" s="30">
        <f t="shared" si="0"/>
        <v>181365</v>
      </c>
      <c r="S23" s="12"/>
      <c r="T23" s="12">
        <v>0</v>
      </c>
      <c r="U23" s="12">
        <v>6376</v>
      </c>
      <c r="V23" s="12">
        <v>6529</v>
      </c>
      <c r="W23" s="12">
        <v>26626</v>
      </c>
      <c r="X23" s="12">
        <v>11711</v>
      </c>
      <c r="Y23" s="12">
        <v>6933</v>
      </c>
      <c r="Z23" s="12">
        <v>1900</v>
      </c>
      <c r="AA23" s="12">
        <v>2111</v>
      </c>
      <c r="AB23" s="13">
        <f t="shared" si="6"/>
        <v>62186</v>
      </c>
      <c r="AC23" s="14">
        <f t="shared" si="2"/>
        <v>119179</v>
      </c>
      <c r="AD23" s="12">
        <v>840000</v>
      </c>
      <c r="AE23" s="12"/>
      <c r="AF23" s="12">
        <v>226570</v>
      </c>
      <c r="AG23" s="12">
        <v>0</v>
      </c>
      <c r="AH23" s="30">
        <f t="shared" si="3"/>
        <v>1066570</v>
      </c>
      <c r="AI23" s="12">
        <v>0</v>
      </c>
      <c r="AJ23" s="30">
        <f t="shared" si="4"/>
        <v>1066570</v>
      </c>
    </row>
    <row r="24" spans="1:36" ht="17.850000000000001" customHeight="1" x14ac:dyDescent="0.25">
      <c r="A24" s="5">
        <f t="shared" si="5"/>
        <v>21</v>
      </c>
      <c r="B24" s="5" t="s">
        <v>46</v>
      </c>
      <c r="C24" s="33">
        <v>9828</v>
      </c>
      <c r="D24" s="6" t="s">
        <v>262</v>
      </c>
      <c r="E24" s="6"/>
      <c r="F24" s="5" t="s">
        <v>333</v>
      </c>
      <c r="G24" s="12">
        <v>70453</v>
      </c>
      <c r="H24" s="12">
        <v>1117</v>
      </c>
      <c r="I24" s="12">
        <v>260</v>
      </c>
      <c r="J24" s="12"/>
      <c r="K24" s="12">
        <v>7500</v>
      </c>
      <c r="L24" s="12"/>
      <c r="M24" s="12"/>
      <c r="N24" s="12">
        <v>22353</v>
      </c>
      <c r="O24" s="12">
        <v>16315</v>
      </c>
      <c r="P24" s="12"/>
      <c r="Q24" s="12"/>
      <c r="R24" s="30">
        <f t="shared" si="0"/>
        <v>117998</v>
      </c>
      <c r="S24" s="12"/>
      <c r="T24" s="12"/>
      <c r="U24" s="12"/>
      <c r="V24" s="12">
        <v>51325</v>
      </c>
      <c r="W24" s="12">
        <v>39985</v>
      </c>
      <c r="X24" s="12">
        <v>32249</v>
      </c>
      <c r="Y24" s="12">
        <v>1557</v>
      </c>
      <c r="Z24" s="12">
        <v>920</v>
      </c>
      <c r="AA24" s="12">
        <v>16919</v>
      </c>
      <c r="AB24" s="13">
        <f t="shared" si="6"/>
        <v>142955</v>
      </c>
      <c r="AC24" s="14">
        <f t="shared" si="2"/>
        <v>-24957</v>
      </c>
      <c r="AD24" s="12">
        <v>584993</v>
      </c>
      <c r="AE24" s="12">
        <v>18181</v>
      </c>
      <c r="AF24" s="12">
        <v>672775</v>
      </c>
      <c r="AG24" s="12">
        <v>4301</v>
      </c>
      <c r="AH24" s="30">
        <f t="shared" si="3"/>
        <v>1280250</v>
      </c>
      <c r="AI24" s="12">
        <v>8925</v>
      </c>
      <c r="AJ24" s="30">
        <f t="shared" si="4"/>
        <v>1271325</v>
      </c>
    </row>
    <row r="25" spans="1:36" ht="17.850000000000001" customHeight="1" x14ac:dyDescent="0.25">
      <c r="A25" s="5">
        <f t="shared" si="5"/>
        <v>22</v>
      </c>
      <c r="B25" s="5" t="s">
        <v>46</v>
      </c>
      <c r="C25" s="33">
        <v>9829</v>
      </c>
      <c r="D25" s="6" t="s">
        <v>263</v>
      </c>
      <c r="E25" s="6"/>
      <c r="F25" s="5" t="s">
        <v>333</v>
      </c>
      <c r="G25" s="12">
        <v>113545</v>
      </c>
      <c r="H25" s="12"/>
      <c r="I25" s="12">
        <v>3125</v>
      </c>
      <c r="J25" s="12"/>
      <c r="K25" s="12"/>
      <c r="L25" s="12"/>
      <c r="M25" s="12"/>
      <c r="N25" s="12">
        <v>19635</v>
      </c>
      <c r="O25" s="12">
        <v>7001</v>
      </c>
      <c r="P25" s="12"/>
      <c r="Q25" s="12">
        <v>2706</v>
      </c>
      <c r="R25" s="30">
        <f t="shared" si="0"/>
        <v>146012</v>
      </c>
      <c r="S25" s="12">
        <v>53544</v>
      </c>
      <c r="T25" s="12">
        <v>20800</v>
      </c>
      <c r="U25" s="12">
        <v>1324</v>
      </c>
      <c r="V25" s="12">
        <v>16718</v>
      </c>
      <c r="W25" s="12">
        <v>27399</v>
      </c>
      <c r="X25" s="12">
        <v>14535</v>
      </c>
      <c r="Y25" s="12">
        <v>3518</v>
      </c>
      <c r="Z25" s="12"/>
      <c r="AA25" s="12">
        <v>4545</v>
      </c>
      <c r="AB25" s="13">
        <f t="shared" si="6"/>
        <v>142383</v>
      </c>
      <c r="AC25" s="14">
        <f t="shared" si="2"/>
        <v>3629</v>
      </c>
      <c r="AD25" s="12">
        <v>1015000</v>
      </c>
      <c r="AE25" s="12">
        <v>0</v>
      </c>
      <c r="AF25" s="12">
        <v>260556</v>
      </c>
      <c r="AG25" s="12">
        <v>1226</v>
      </c>
      <c r="AH25" s="30">
        <f t="shared" si="3"/>
        <v>1276782</v>
      </c>
      <c r="AI25" s="12">
        <v>20340</v>
      </c>
      <c r="AJ25" s="30">
        <f t="shared" si="4"/>
        <v>1256442</v>
      </c>
    </row>
    <row r="26" spans="1:36" ht="17.850000000000001" customHeight="1" x14ac:dyDescent="0.25">
      <c r="A26" s="5">
        <f t="shared" si="5"/>
        <v>23</v>
      </c>
      <c r="B26" s="5" t="s">
        <v>46</v>
      </c>
      <c r="C26" s="33">
        <v>9830</v>
      </c>
      <c r="D26" s="6" t="s">
        <v>264</v>
      </c>
      <c r="E26" s="6"/>
      <c r="F26" s="5" t="s">
        <v>54</v>
      </c>
      <c r="G26" s="12">
        <v>20628</v>
      </c>
      <c r="H26" s="12">
        <v>0</v>
      </c>
      <c r="I26" s="12">
        <v>0</v>
      </c>
      <c r="J26" s="12">
        <v>0</v>
      </c>
      <c r="K26" s="12"/>
      <c r="L26" s="12">
        <v>45308</v>
      </c>
      <c r="M26" s="12"/>
      <c r="N26" s="12">
        <v>13637</v>
      </c>
      <c r="O26" s="12">
        <v>2178</v>
      </c>
      <c r="P26" s="12">
        <v>840</v>
      </c>
      <c r="Q26" s="12">
        <v>7106</v>
      </c>
      <c r="R26" s="30">
        <f t="shared" si="0"/>
        <v>89697</v>
      </c>
      <c r="S26" s="12"/>
      <c r="T26" s="12"/>
      <c r="U26" s="12"/>
      <c r="V26" s="12">
        <v>8496</v>
      </c>
      <c r="W26" s="12">
        <v>24862</v>
      </c>
      <c r="X26" s="12">
        <v>8485</v>
      </c>
      <c r="Y26" s="12">
        <v>300</v>
      </c>
      <c r="Z26" s="12">
        <v>1704</v>
      </c>
      <c r="AA26" s="12">
        <v>42361</v>
      </c>
      <c r="AB26" s="13">
        <f t="shared" si="6"/>
        <v>86208</v>
      </c>
      <c r="AC26" s="14">
        <f t="shared" si="2"/>
        <v>3489</v>
      </c>
      <c r="AD26" s="12">
        <v>700000</v>
      </c>
      <c r="AE26" s="12">
        <v>111883</v>
      </c>
      <c r="AF26" s="12">
        <v>217427</v>
      </c>
      <c r="AG26" s="12">
        <v>900</v>
      </c>
      <c r="AH26" s="30">
        <f t="shared" si="3"/>
        <v>1030210</v>
      </c>
      <c r="AI26" s="12">
        <v>2286</v>
      </c>
      <c r="AJ26" s="30">
        <f t="shared" si="4"/>
        <v>1027924</v>
      </c>
    </row>
    <row r="27" spans="1:36" ht="17.850000000000001" customHeight="1" x14ac:dyDescent="0.25">
      <c r="A27" s="5">
        <f t="shared" si="5"/>
        <v>24</v>
      </c>
      <c r="B27" s="5" t="s">
        <v>46</v>
      </c>
      <c r="C27" s="33">
        <v>9831</v>
      </c>
      <c r="D27" s="6" t="s">
        <v>265</v>
      </c>
      <c r="E27" s="6"/>
      <c r="F27" s="5" t="s">
        <v>333</v>
      </c>
      <c r="G27" s="12">
        <v>69577</v>
      </c>
      <c r="H27" s="12"/>
      <c r="I27" s="12">
        <v>5252</v>
      </c>
      <c r="J27" s="12">
        <v>0</v>
      </c>
      <c r="K27" s="12">
        <v>0</v>
      </c>
      <c r="L27" s="12">
        <v>11171</v>
      </c>
      <c r="M27" s="12"/>
      <c r="N27" s="12">
        <v>6642</v>
      </c>
      <c r="O27" s="12">
        <v>17549</v>
      </c>
      <c r="P27" s="12"/>
      <c r="Q27" s="12"/>
      <c r="R27" s="30">
        <f t="shared" si="0"/>
        <v>110191</v>
      </c>
      <c r="S27" s="12"/>
      <c r="T27" s="12"/>
      <c r="U27" s="12">
        <v>2635</v>
      </c>
      <c r="V27" s="12">
        <v>51248</v>
      </c>
      <c r="W27" s="12">
        <v>31860</v>
      </c>
      <c r="X27" s="12">
        <v>23689</v>
      </c>
      <c r="Y27" s="12">
        <v>11258</v>
      </c>
      <c r="Z27" s="12">
        <v>2295</v>
      </c>
      <c r="AA27" s="12">
        <v>266</v>
      </c>
      <c r="AB27" s="13">
        <f t="shared" si="6"/>
        <v>123251</v>
      </c>
      <c r="AC27" s="14">
        <f t="shared" si="2"/>
        <v>-13060</v>
      </c>
      <c r="AD27" s="12">
        <v>723773</v>
      </c>
      <c r="AE27" s="12">
        <v>773513</v>
      </c>
      <c r="AF27" s="12">
        <v>543800</v>
      </c>
      <c r="AG27" s="12">
        <v>7683</v>
      </c>
      <c r="AH27" s="30">
        <f t="shared" si="3"/>
        <v>2048769</v>
      </c>
      <c r="AI27" s="12">
        <v>1110</v>
      </c>
      <c r="AJ27" s="30">
        <f t="shared" si="4"/>
        <v>2047659</v>
      </c>
    </row>
    <row r="28" spans="1:36" ht="17.850000000000001" customHeight="1" x14ac:dyDescent="0.25">
      <c r="A28" s="5">
        <f t="shared" si="5"/>
        <v>25</v>
      </c>
      <c r="B28" s="5" t="s">
        <v>46</v>
      </c>
      <c r="C28" s="5">
        <v>9795</v>
      </c>
      <c r="D28" s="6" t="s">
        <v>266</v>
      </c>
      <c r="E28" s="6"/>
      <c r="F28" s="5" t="s">
        <v>54</v>
      </c>
      <c r="G28" s="12">
        <v>36458</v>
      </c>
      <c r="H28" s="12"/>
      <c r="I28" s="12"/>
      <c r="J28" s="12"/>
      <c r="K28" s="12">
        <v>2101</v>
      </c>
      <c r="L28" s="12"/>
      <c r="M28" s="12"/>
      <c r="N28" s="12">
        <v>4936</v>
      </c>
      <c r="O28" s="12">
        <v>1115</v>
      </c>
      <c r="P28" s="12"/>
      <c r="Q28" s="12"/>
      <c r="R28" s="30">
        <f t="shared" si="0"/>
        <v>44610</v>
      </c>
      <c r="S28" s="12"/>
      <c r="T28" s="12"/>
      <c r="U28" s="12">
        <v>1383</v>
      </c>
      <c r="V28" s="12">
        <v>9860</v>
      </c>
      <c r="W28" s="12">
        <v>20721</v>
      </c>
      <c r="X28" s="12">
        <v>16420</v>
      </c>
      <c r="Y28" s="12"/>
      <c r="Z28" s="12"/>
      <c r="AA28" s="12">
        <v>182</v>
      </c>
      <c r="AB28" s="13">
        <f t="shared" si="6"/>
        <v>48566</v>
      </c>
      <c r="AC28" s="14">
        <f t="shared" si="2"/>
        <v>-3956</v>
      </c>
      <c r="AD28" s="12">
        <v>670000</v>
      </c>
      <c r="AE28" s="12">
        <v>6184</v>
      </c>
      <c r="AF28" s="12">
        <v>149349</v>
      </c>
      <c r="AG28" s="12">
        <v>469</v>
      </c>
      <c r="AH28" s="30">
        <f t="shared" si="3"/>
        <v>826002</v>
      </c>
      <c r="AI28" s="12">
        <v>49523</v>
      </c>
      <c r="AJ28" s="30">
        <f t="shared" si="4"/>
        <v>776479</v>
      </c>
    </row>
    <row r="29" spans="1:36" ht="17.850000000000001" customHeight="1" x14ac:dyDescent="0.25">
      <c r="A29" s="5">
        <f t="shared" si="5"/>
        <v>26</v>
      </c>
      <c r="B29" s="5" t="s">
        <v>46</v>
      </c>
      <c r="C29" s="5">
        <v>9815</v>
      </c>
      <c r="D29" s="6" t="s">
        <v>267</v>
      </c>
      <c r="E29" s="6"/>
      <c r="F29" s="5" t="s">
        <v>333</v>
      </c>
      <c r="G29" s="12">
        <v>54266</v>
      </c>
      <c r="H29" s="12"/>
      <c r="I29" s="12">
        <v>1302</v>
      </c>
      <c r="J29" s="12"/>
      <c r="K29" s="12">
        <v>7181</v>
      </c>
      <c r="L29" s="12">
        <v>0</v>
      </c>
      <c r="M29" s="12"/>
      <c r="N29" s="12"/>
      <c r="O29" s="12">
        <v>6505</v>
      </c>
      <c r="P29" s="12">
        <v>21223</v>
      </c>
      <c r="Q29" s="12"/>
      <c r="R29" s="30">
        <f t="shared" si="0"/>
        <v>90477</v>
      </c>
      <c r="S29" s="12">
        <v>48978</v>
      </c>
      <c r="T29" s="12"/>
      <c r="U29" s="12">
        <v>5719</v>
      </c>
      <c r="V29" s="12"/>
      <c r="W29" s="12">
        <v>13506</v>
      </c>
      <c r="X29" s="12">
        <v>10051</v>
      </c>
      <c r="Y29" s="12">
        <v>3049</v>
      </c>
      <c r="Z29" s="12">
        <v>3022</v>
      </c>
      <c r="AA29" s="12">
        <v>873</v>
      </c>
      <c r="AB29" s="13">
        <f t="shared" si="6"/>
        <v>85198</v>
      </c>
      <c r="AC29" s="14">
        <f t="shared" si="2"/>
        <v>5279</v>
      </c>
      <c r="AD29" s="12">
        <v>881837</v>
      </c>
      <c r="AE29" s="12">
        <v>5773</v>
      </c>
      <c r="AF29" s="12">
        <v>269586</v>
      </c>
      <c r="AG29" s="12">
        <v>330</v>
      </c>
      <c r="AH29" s="30">
        <f t="shared" si="3"/>
        <v>1157526</v>
      </c>
      <c r="AI29" s="12">
        <v>11700</v>
      </c>
      <c r="AJ29" s="30">
        <f t="shared" si="4"/>
        <v>1145826</v>
      </c>
    </row>
    <row r="30" spans="1:36" ht="17.850000000000001" customHeight="1" x14ac:dyDescent="0.25">
      <c r="A30" s="5">
        <f t="shared" si="5"/>
        <v>27</v>
      </c>
      <c r="B30" s="5" t="s">
        <v>46</v>
      </c>
      <c r="C30" s="5">
        <v>9755</v>
      </c>
      <c r="D30" s="6" t="s">
        <v>268</v>
      </c>
      <c r="E30" s="6"/>
      <c r="F30" s="5" t="s">
        <v>333</v>
      </c>
      <c r="G30" s="12">
        <v>15770</v>
      </c>
      <c r="H30" s="12"/>
      <c r="I30" s="12">
        <v>0</v>
      </c>
      <c r="J30" s="12"/>
      <c r="K30" s="12">
        <v>3546</v>
      </c>
      <c r="L30" s="12">
        <v>0</v>
      </c>
      <c r="M30" s="12"/>
      <c r="N30" s="12">
        <v>15820</v>
      </c>
      <c r="O30" s="12">
        <v>1525</v>
      </c>
      <c r="P30" s="12">
        <v>2715</v>
      </c>
      <c r="Q30" s="12">
        <v>794</v>
      </c>
      <c r="R30" s="30">
        <f t="shared" ref="R30:R64" si="7">SUM(G30:Q30)</f>
        <v>40170</v>
      </c>
      <c r="S30" s="12">
        <v>20578</v>
      </c>
      <c r="T30" s="12">
        <v>0</v>
      </c>
      <c r="U30" s="12"/>
      <c r="V30" s="12"/>
      <c r="W30" s="12">
        <v>12265</v>
      </c>
      <c r="X30" s="12">
        <v>4982</v>
      </c>
      <c r="Y30" s="12">
        <v>2500</v>
      </c>
      <c r="Z30" s="12">
        <v>0</v>
      </c>
      <c r="AA30" s="12">
        <v>378</v>
      </c>
      <c r="AB30" s="13">
        <f t="shared" ref="AB30:AB64" si="8">SUM(S30:AA30)</f>
        <v>40703</v>
      </c>
      <c r="AC30" s="14">
        <f t="shared" si="2"/>
        <v>-533</v>
      </c>
      <c r="AD30" s="12">
        <v>1400000</v>
      </c>
      <c r="AE30" s="12">
        <v>0</v>
      </c>
      <c r="AF30" s="12">
        <v>77757</v>
      </c>
      <c r="AG30" s="12">
        <v>0</v>
      </c>
      <c r="AH30" s="30">
        <f t="shared" si="3"/>
        <v>1477757</v>
      </c>
      <c r="AI30" s="12">
        <v>0</v>
      </c>
      <c r="AJ30" s="30">
        <f t="shared" ref="AJ30:AJ64" si="9">+AH30-AI30</f>
        <v>1477757</v>
      </c>
    </row>
    <row r="31" spans="1:36" ht="17.850000000000001" customHeight="1" x14ac:dyDescent="0.25">
      <c r="A31" s="5">
        <f t="shared" si="5"/>
        <v>28</v>
      </c>
      <c r="B31" s="5" t="s">
        <v>46</v>
      </c>
      <c r="C31" s="5">
        <v>9802</v>
      </c>
      <c r="D31" s="6" t="s">
        <v>269</v>
      </c>
      <c r="E31" s="6"/>
      <c r="F31" s="5" t="s">
        <v>333</v>
      </c>
      <c r="G31" s="12">
        <v>56784</v>
      </c>
      <c r="H31" s="12"/>
      <c r="I31" s="12">
        <v>200</v>
      </c>
      <c r="J31" s="12"/>
      <c r="K31" s="12">
        <v>2232</v>
      </c>
      <c r="L31" s="12"/>
      <c r="M31" s="12"/>
      <c r="N31" s="12">
        <v>1020</v>
      </c>
      <c r="O31" s="12">
        <v>53487</v>
      </c>
      <c r="P31" s="12">
        <v>21351</v>
      </c>
      <c r="Q31" s="12">
        <v>2487</v>
      </c>
      <c r="R31" s="30">
        <f t="shared" ref="R31:R43" si="10">SUM(G31:Q31)</f>
        <v>137561</v>
      </c>
      <c r="S31" s="12">
        <v>76198</v>
      </c>
      <c r="T31" s="12"/>
      <c r="U31" s="12"/>
      <c r="V31" s="12">
        <v>47598</v>
      </c>
      <c r="W31" s="12">
        <v>21264</v>
      </c>
      <c r="X31" s="12">
        <v>31626</v>
      </c>
      <c r="Y31" s="12">
        <v>300</v>
      </c>
      <c r="Z31" s="12">
        <v>300</v>
      </c>
      <c r="AA31" s="12">
        <v>2049</v>
      </c>
      <c r="AB31" s="13">
        <f t="shared" ref="AB31:AB43" si="11">SUM(S31:AA31)</f>
        <v>179335</v>
      </c>
      <c r="AC31" s="14">
        <f t="shared" si="2"/>
        <v>-41774</v>
      </c>
      <c r="AD31" s="12">
        <v>1035338</v>
      </c>
      <c r="AE31" s="12"/>
      <c r="AF31" s="12">
        <v>1569806</v>
      </c>
      <c r="AG31" s="12"/>
      <c r="AH31" s="30">
        <f t="shared" si="3"/>
        <v>2605144</v>
      </c>
      <c r="AI31" s="12">
        <v>2620726</v>
      </c>
      <c r="AJ31" s="30">
        <f t="shared" ref="AJ31:AJ43" si="12">+AH31-AI31</f>
        <v>-15582</v>
      </c>
    </row>
    <row r="32" spans="1:36" ht="17.850000000000001" customHeight="1" x14ac:dyDescent="0.25">
      <c r="A32" s="5">
        <f t="shared" si="5"/>
        <v>29</v>
      </c>
      <c r="B32" s="5" t="s">
        <v>46</v>
      </c>
      <c r="C32" s="5">
        <v>9773</v>
      </c>
      <c r="D32" s="6" t="s">
        <v>270</v>
      </c>
      <c r="E32" s="6"/>
      <c r="F32" s="5" t="s">
        <v>333</v>
      </c>
      <c r="G32" s="12">
        <v>284156</v>
      </c>
      <c r="H32" s="12">
        <v>0</v>
      </c>
      <c r="I32" s="12">
        <v>745</v>
      </c>
      <c r="J32" s="12"/>
      <c r="K32" s="12">
        <v>121514</v>
      </c>
      <c r="L32" s="12"/>
      <c r="M32" s="12"/>
      <c r="N32" s="12">
        <v>5413</v>
      </c>
      <c r="O32" s="12">
        <v>723</v>
      </c>
      <c r="P32" s="12">
        <v>4419</v>
      </c>
      <c r="Q32" s="12">
        <v>2270</v>
      </c>
      <c r="R32" s="30">
        <f t="shared" si="10"/>
        <v>419240</v>
      </c>
      <c r="S32" s="12">
        <v>141179</v>
      </c>
      <c r="T32" s="12">
        <v>65451</v>
      </c>
      <c r="U32" s="12">
        <v>2245</v>
      </c>
      <c r="V32" s="12">
        <v>136923</v>
      </c>
      <c r="W32" s="12">
        <v>39430</v>
      </c>
      <c r="X32" s="12">
        <v>50161</v>
      </c>
      <c r="Y32" s="12">
        <v>8548</v>
      </c>
      <c r="Z32" s="12"/>
      <c r="AA32" s="12">
        <v>26837</v>
      </c>
      <c r="AB32" s="13">
        <f t="shared" si="11"/>
        <v>470774</v>
      </c>
      <c r="AC32" s="14">
        <f t="shared" si="2"/>
        <v>-51534</v>
      </c>
      <c r="AD32" s="12">
        <v>1060000</v>
      </c>
      <c r="AE32" s="12">
        <v>19126</v>
      </c>
      <c r="AF32" s="12">
        <v>106571</v>
      </c>
      <c r="AG32" s="12">
        <v>4313</v>
      </c>
      <c r="AH32" s="30">
        <f t="shared" si="3"/>
        <v>1190010</v>
      </c>
      <c r="AI32" s="12">
        <v>82965</v>
      </c>
      <c r="AJ32" s="30">
        <f t="shared" si="12"/>
        <v>1107045</v>
      </c>
    </row>
    <row r="33" spans="1:36" ht="17.850000000000001" customHeight="1" x14ac:dyDescent="0.25">
      <c r="A33" s="5">
        <f t="shared" si="5"/>
        <v>30</v>
      </c>
      <c r="B33" s="5" t="s">
        <v>46</v>
      </c>
      <c r="C33" s="33">
        <v>9833</v>
      </c>
      <c r="D33" s="6" t="s">
        <v>271</v>
      </c>
      <c r="E33" s="6"/>
      <c r="F33" s="5" t="s">
        <v>333</v>
      </c>
      <c r="G33" s="12">
        <v>9445</v>
      </c>
      <c r="H33" s="12">
        <v>125</v>
      </c>
      <c r="I33" s="12"/>
      <c r="J33" s="12">
        <v>0</v>
      </c>
      <c r="K33" s="12">
        <v>154</v>
      </c>
      <c r="L33" s="12"/>
      <c r="M33" s="12"/>
      <c r="N33" s="12"/>
      <c r="O33" s="12">
        <v>1829</v>
      </c>
      <c r="P33" s="12"/>
      <c r="Q33" s="12"/>
      <c r="R33" s="30">
        <f t="shared" si="10"/>
        <v>11553</v>
      </c>
      <c r="S33" s="12">
        <v>1192</v>
      </c>
      <c r="T33" s="12">
        <v>0</v>
      </c>
      <c r="U33" s="12">
        <v>3350</v>
      </c>
      <c r="V33" s="12">
        <v>0</v>
      </c>
      <c r="W33" s="12">
        <v>8749</v>
      </c>
      <c r="X33" s="12">
        <v>2473</v>
      </c>
      <c r="Y33" s="12">
        <v>400</v>
      </c>
      <c r="Z33" s="12">
        <v>425</v>
      </c>
      <c r="AA33" s="12"/>
      <c r="AB33" s="13">
        <f t="shared" si="11"/>
        <v>16589</v>
      </c>
      <c r="AC33" s="14">
        <f t="shared" si="2"/>
        <v>-5036</v>
      </c>
      <c r="AD33" s="12">
        <v>390000</v>
      </c>
      <c r="AE33" s="12">
        <v>0</v>
      </c>
      <c r="AF33" s="12">
        <v>67915</v>
      </c>
      <c r="AG33" s="12">
        <v>0</v>
      </c>
      <c r="AH33" s="30">
        <f t="shared" si="3"/>
        <v>457915</v>
      </c>
      <c r="AI33" s="12">
        <v>46</v>
      </c>
      <c r="AJ33" s="30">
        <f t="shared" si="12"/>
        <v>457869</v>
      </c>
    </row>
    <row r="34" spans="1:36" ht="17.850000000000001" customHeight="1" x14ac:dyDescent="0.25">
      <c r="A34" s="5">
        <f t="shared" si="5"/>
        <v>31</v>
      </c>
      <c r="B34" s="5" t="s">
        <v>46</v>
      </c>
      <c r="C34" s="5">
        <v>9816</v>
      </c>
      <c r="D34" s="6" t="s">
        <v>272</v>
      </c>
      <c r="E34" s="6"/>
      <c r="F34" s="5" t="s">
        <v>333</v>
      </c>
      <c r="G34" s="12">
        <v>81977</v>
      </c>
      <c r="H34" s="12"/>
      <c r="I34" s="12">
        <v>22582</v>
      </c>
      <c r="J34" s="12">
        <v>10359</v>
      </c>
      <c r="K34" s="12">
        <v>5348</v>
      </c>
      <c r="L34" s="12">
        <v>0</v>
      </c>
      <c r="M34" s="12"/>
      <c r="N34" s="12">
        <v>5707</v>
      </c>
      <c r="O34" s="12">
        <v>27160</v>
      </c>
      <c r="P34" s="12">
        <v>3090</v>
      </c>
      <c r="Q34" s="12"/>
      <c r="R34" s="30">
        <f t="shared" si="10"/>
        <v>156223</v>
      </c>
      <c r="S34" s="12">
        <v>67601</v>
      </c>
      <c r="T34" s="12">
        <v>5707</v>
      </c>
      <c r="U34" s="12">
        <v>3465</v>
      </c>
      <c r="V34" s="12">
        <v>2570</v>
      </c>
      <c r="W34" s="12">
        <v>12814</v>
      </c>
      <c r="X34" s="12">
        <v>20030</v>
      </c>
      <c r="Y34" s="12">
        <v>5233</v>
      </c>
      <c r="Z34" s="12">
        <v>3230</v>
      </c>
      <c r="AA34" s="12">
        <v>3252</v>
      </c>
      <c r="AB34" s="13">
        <f t="shared" si="11"/>
        <v>123902</v>
      </c>
      <c r="AC34" s="14">
        <f t="shared" si="2"/>
        <v>32321</v>
      </c>
      <c r="AD34" s="12">
        <v>1199926</v>
      </c>
      <c r="AE34" s="12">
        <v>1207</v>
      </c>
      <c r="AF34" s="12">
        <v>872946</v>
      </c>
      <c r="AG34" s="12">
        <v>6614</v>
      </c>
      <c r="AH34" s="30">
        <f t="shared" si="3"/>
        <v>2080693</v>
      </c>
      <c r="AI34" s="12">
        <v>83903</v>
      </c>
      <c r="AJ34" s="30">
        <f t="shared" si="12"/>
        <v>1996790</v>
      </c>
    </row>
    <row r="35" spans="1:36" ht="17.850000000000001" customHeight="1" x14ac:dyDescent="0.25">
      <c r="A35" s="5">
        <f t="shared" si="5"/>
        <v>32</v>
      </c>
      <c r="B35" s="5" t="s">
        <v>46</v>
      </c>
      <c r="C35" s="5">
        <v>9853</v>
      </c>
      <c r="D35" s="6" t="s">
        <v>273</v>
      </c>
      <c r="E35" s="6"/>
      <c r="F35" s="5" t="s">
        <v>54</v>
      </c>
      <c r="G35" s="12">
        <v>41300</v>
      </c>
      <c r="H35" s="12">
        <v>0</v>
      </c>
      <c r="I35" s="12">
        <v>270</v>
      </c>
      <c r="J35" s="12"/>
      <c r="K35" s="12">
        <v>48300</v>
      </c>
      <c r="L35" s="12"/>
      <c r="M35" s="12"/>
      <c r="N35" s="12">
        <v>700</v>
      </c>
      <c r="O35" s="12">
        <v>8857</v>
      </c>
      <c r="P35" s="12"/>
      <c r="Q35" s="12">
        <v>2931</v>
      </c>
      <c r="R35" s="30">
        <f t="shared" si="10"/>
        <v>102358</v>
      </c>
      <c r="S35" s="12">
        <v>50761</v>
      </c>
      <c r="T35" s="12">
        <v>3492</v>
      </c>
      <c r="U35" s="12">
        <v>2774</v>
      </c>
      <c r="V35" s="12">
        <v>9172</v>
      </c>
      <c r="W35" s="12">
        <v>6892</v>
      </c>
      <c r="X35" s="12"/>
      <c r="Y35" s="12">
        <v>2576</v>
      </c>
      <c r="Z35" s="12"/>
      <c r="AA35" s="12">
        <v>658</v>
      </c>
      <c r="AB35" s="13">
        <f t="shared" si="11"/>
        <v>76325</v>
      </c>
      <c r="AC35" s="14">
        <f t="shared" si="2"/>
        <v>26033</v>
      </c>
      <c r="AD35" s="12">
        <v>0</v>
      </c>
      <c r="AE35" s="12">
        <v>0</v>
      </c>
      <c r="AF35" s="12">
        <v>141783</v>
      </c>
      <c r="AG35" s="12">
        <v>0</v>
      </c>
      <c r="AH35" s="30">
        <f t="shared" si="3"/>
        <v>141783</v>
      </c>
      <c r="AI35" s="12">
        <v>0</v>
      </c>
      <c r="AJ35" s="30">
        <f t="shared" si="12"/>
        <v>141783</v>
      </c>
    </row>
    <row r="36" spans="1:36" ht="17.850000000000001" customHeight="1" x14ac:dyDescent="0.25">
      <c r="A36" s="5">
        <f t="shared" si="5"/>
        <v>33</v>
      </c>
      <c r="B36" s="5" t="s">
        <v>46</v>
      </c>
      <c r="C36" s="5">
        <v>9817</v>
      </c>
      <c r="D36" s="6" t="s">
        <v>274</v>
      </c>
      <c r="E36" s="6"/>
      <c r="F36" s="5" t="s">
        <v>54</v>
      </c>
      <c r="G36" s="12">
        <v>76309</v>
      </c>
      <c r="H36" s="12">
        <v>4650</v>
      </c>
      <c r="I36" s="12">
        <v>40348</v>
      </c>
      <c r="J36" s="12">
        <v>0</v>
      </c>
      <c r="K36" s="12">
        <v>10000</v>
      </c>
      <c r="L36" s="12">
        <v>0</v>
      </c>
      <c r="M36" s="12"/>
      <c r="N36" s="12">
        <v>6102</v>
      </c>
      <c r="O36" s="12"/>
      <c r="P36" s="12">
        <v>200</v>
      </c>
      <c r="Q36" s="12">
        <v>0</v>
      </c>
      <c r="R36" s="30">
        <f t="shared" si="10"/>
        <v>137609</v>
      </c>
      <c r="S36" s="12">
        <v>65981</v>
      </c>
      <c r="T36" s="12">
        <v>5998</v>
      </c>
      <c r="U36" s="12"/>
      <c r="V36" s="12">
        <v>45677</v>
      </c>
      <c r="W36" s="12">
        <v>14648</v>
      </c>
      <c r="X36" s="12">
        <v>12300</v>
      </c>
      <c r="Y36" s="12">
        <v>14512</v>
      </c>
      <c r="Z36" s="12">
        <v>1643</v>
      </c>
      <c r="AA36" s="12">
        <v>0</v>
      </c>
      <c r="AB36" s="13">
        <f t="shared" si="11"/>
        <v>160759</v>
      </c>
      <c r="AC36" s="14">
        <f t="shared" si="2"/>
        <v>-23150</v>
      </c>
      <c r="AD36" s="12">
        <v>0</v>
      </c>
      <c r="AE36" s="12">
        <v>1274</v>
      </c>
      <c r="AF36" s="12"/>
      <c r="AG36" s="12">
        <v>0</v>
      </c>
      <c r="AH36" s="30">
        <f t="shared" si="3"/>
        <v>1274</v>
      </c>
      <c r="AI36" s="12">
        <v>0</v>
      </c>
      <c r="AJ36" s="30">
        <f t="shared" si="12"/>
        <v>1274</v>
      </c>
    </row>
    <row r="37" spans="1:36" ht="17.850000000000001" customHeight="1" x14ac:dyDescent="0.25">
      <c r="A37" s="5">
        <f t="shared" si="5"/>
        <v>34</v>
      </c>
      <c r="B37" s="5" t="s">
        <v>46</v>
      </c>
      <c r="C37" s="5">
        <v>9778</v>
      </c>
      <c r="D37" s="6" t="s">
        <v>275</v>
      </c>
      <c r="E37" s="6"/>
      <c r="F37" s="5" t="s">
        <v>333</v>
      </c>
      <c r="G37" s="12">
        <v>36056</v>
      </c>
      <c r="H37" s="12"/>
      <c r="I37" s="12"/>
      <c r="J37" s="12"/>
      <c r="K37" s="12">
        <v>22072</v>
      </c>
      <c r="L37" s="12"/>
      <c r="M37" s="12"/>
      <c r="N37" s="12"/>
      <c r="O37" s="12">
        <v>19803</v>
      </c>
      <c r="P37" s="12">
        <v>1214</v>
      </c>
      <c r="Q37" s="12"/>
      <c r="R37" s="30">
        <f t="shared" si="10"/>
        <v>79145</v>
      </c>
      <c r="S37" s="12">
        <v>18672</v>
      </c>
      <c r="T37" s="12"/>
      <c r="U37" s="12">
        <v>1741</v>
      </c>
      <c r="V37" s="12"/>
      <c r="W37" s="12">
        <v>27956</v>
      </c>
      <c r="X37" s="12">
        <v>11951</v>
      </c>
      <c r="Y37" s="12">
        <v>1573</v>
      </c>
      <c r="Z37" s="12">
        <v>0</v>
      </c>
      <c r="AA37" s="12"/>
      <c r="AB37" s="13">
        <f t="shared" si="11"/>
        <v>61893</v>
      </c>
      <c r="AC37" s="14">
        <f t="shared" si="2"/>
        <v>17252</v>
      </c>
      <c r="AD37" s="12">
        <v>146976</v>
      </c>
      <c r="AE37" s="12">
        <v>7534</v>
      </c>
      <c r="AF37" s="12">
        <v>666748</v>
      </c>
      <c r="AG37" s="12">
        <v>12503</v>
      </c>
      <c r="AH37" s="30">
        <f t="shared" si="3"/>
        <v>833761</v>
      </c>
      <c r="AI37" s="12">
        <v>2306</v>
      </c>
      <c r="AJ37" s="30">
        <f t="shared" si="12"/>
        <v>831455</v>
      </c>
    </row>
    <row r="38" spans="1:36" ht="17.850000000000001" customHeight="1" x14ac:dyDescent="0.25">
      <c r="A38" s="5">
        <f t="shared" si="5"/>
        <v>35</v>
      </c>
      <c r="B38" s="5" t="s">
        <v>46</v>
      </c>
      <c r="C38" s="5">
        <v>9779</v>
      </c>
      <c r="D38" s="6" t="s">
        <v>276</v>
      </c>
      <c r="E38" s="6"/>
      <c r="F38" s="5" t="s">
        <v>333</v>
      </c>
      <c r="G38" s="12">
        <v>121978</v>
      </c>
      <c r="H38" s="12">
        <v>245</v>
      </c>
      <c r="I38" s="12"/>
      <c r="J38" s="12">
        <v>0</v>
      </c>
      <c r="K38" s="12">
        <v>49986</v>
      </c>
      <c r="L38" s="12"/>
      <c r="M38" s="12"/>
      <c r="N38" s="12">
        <v>45321</v>
      </c>
      <c r="O38" s="12">
        <v>2272</v>
      </c>
      <c r="P38" s="12">
        <v>9601</v>
      </c>
      <c r="Q38" s="12">
        <v>1679</v>
      </c>
      <c r="R38" s="30">
        <f t="shared" si="10"/>
        <v>231082</v>
      </c>
      <c r="S38" s="12">
        <v>109010</v>
      </c>
      <c r="T38" s="12">
        <v>13818</v>
      </c>
      <c r="U38" s="12">
        <v>1715</v>
      </c>
      <c r="V38" s="12">
        <v>28301</v>
      </c>
      <c r="W38" s="12">
        <v>68307</v>
      </c>
      <c r="X38" s="12">
        <v>15181</v>
      </c>
      <c r="Y38" s="12">
        <v>545</v>
      </c>
      <c r="Z38" s="12">
        <v>1600</v>
      </c>
      <c r="AA38" s="12">
        <v>20552</v>
      </c>
      <c r="AB38" s="13">
        <f t="shared" si="11"/>
        <v>259029</v>
      </c>
      <c r="AC38" s="14">
        <f t="shared" si="2"/>
        <v>-27947</v>
      </c>
      <c r="AD38" s="12">
        <v>4270000</v>
      </c>
      <c r="AE38" s="12">
        <v>9439</v>
      </c>
      <c r="AF38" s="12">
        <v>134350</v>
      </c>
      <c r="AG38" s="12">
        <v>7918</v>
      </c>
      <c r="AH38" s="30">
        <f t="shared" si="3"/>
        <v>4421707</v>
      </c>
      <c r="AI38" s="12">
        <v>20919</v>
      </c>
      <c r="AJ38" s="30">
        <f t="shared" si="12"/>
        <v>4400788</v>
      </c>
    </row>
    <row r="39" spans="1:36" ht="17.850000000000001" customHeight="1" x14ac:dyDescent="0.25">
      <c r="A39" s="5">
        <f t="shared" si="5"/>
        <v>36</v>
      </c>
      <c r="B39" s="5" t="s">
        <v>46</v>
      </c>
      <c r="C39" s="5">
        <v>9780</v>
      </c>
      <c r="D39" s="6" t="s">
        <v>277</v>
      </c>
      <c r="E39" s="6"/>
      <c r="F39" s="5" t="s">
        <v>333</v>
      </c>
      <c r="G39" s="12">
        <v>172363</v>
      </c>
      <c r="H39" s="12"/>
      <c r="I39" s="12">
        <v>9197</v>
      </c>
      <c r="J39" s="12">
        <v>0</v>
      </c>
      <c r="K39" s="12"/>
      <c r="L39" s="12"/>
      <c r="M39" s="12"/>
      <c r="N39" s="12">
        <v>37415</v>
      </c>
      <c r="O39" s="12">
        <v>840</v>
      </c>
      <c r="P39" s="12">
        <v>9030</v>
      </c>
      <c r="Q39" s="12">
        <v>2198</v>
      </c>
      <c r="R39" s="30">
        <f t="shared" si="10"/>
        <v>231043</v>
      </c>
      <c r="S39" s="12">
        <v>74262</v>
      </c>
      <c r="T39" s="12">
        <v>11540</v>
      </c>
      <c r="U39" s="12">
        <v>1643</v>
      </c>
      <c r="V39" s="12">
        <v>50931</v>
      </c>
      <c r="W39" s="12">
        <v>62940</v>
      </c>
      <c r="X39" s="12">
        <v>30033</v>
      </c>
      <c r="Y39" s="12">
        <v>2999</v>
      </c>
      <c r="Z39" s="12">
        <v>1800</v>
      </c>
      <c r="AA39" s="12">
        <v>3458</v>
      </c>
      <c r="AB39" s="13">
        <f t="shared" si="11"/>
        <v>239606</v>
      </c>
      <c r="AC39" s="14">
        <f t="shared" si="2"/>
        <v>-8563</v>
      </c>
      <c r="AD39" s="12">
        <v>2574443</v>
      </c>
      <c r="AE39" s="12">
        <v>0</v>
      </c>
      <c r="AF39" s="12">
        <v>98319</v>
      </c>
      <c r="AG39" s="12">
        <v>4123</v>
      </c>
      <c r="AH39" s="30">
        <f t="shared" si="3"/>
        <v>2676885</v>
      </c>
      <c r="AI39" s="12">
        <v>13439</v>
      </c>
      <c r="AJ39" s="30">
        <f t="shared" si="12"/>
        <v>2663446</v>
      </c>
    </row>
    <row r="40" spans="1:36" ht="17.850000000000001" customHeight="1" x14ac:dyDescent="0.25">
      <c r="A40" s="5">
        <f t="shared" si="5"/>
        <v>37</v>
      </c>
      <c r="B40" s="5" t="s">
        <v>46</v>
      </c>
      <c r="C40" s="33">
        <v>12115</v>
      </c>
      <c r="D40" s="6" t="s">
        <v>278</v>
      </c>
      <c r="E40" s="6"/>
      <c r="F40" s="5" t="s">
        <v>54</v>
      </c>
      <c r="G40" s="12">
        <v>13375</v>
      </c>
      <c r="H40" s="12"/>
      <c r="I40" s="12"/>
      <c r="J40" s="12"/>
      <c r="K40" s="12"/>
      <c r="L40" s="12"/>
      <c r="M40" s="12"/>
      <c r="N40" s="12">
        <v>12000</v>
      </c>
      <c r="O40" s="12">
        <v>517</v>
      </c>
      <c r="P40" s="12"/>
      <c r="Q40" s="12"/>
      <c r="R40" s="30">
        <f t="shared" si="10"/>
        <v>25892</v>
      </c>
      <c r="S40" s="12"/>
      <c r="T40" s="12"/>
      <c r="U40" s="12"/>
      <c r="V40" s="12">
        <v>6263</v>
      </c>
      <c r="W40" s="12">
        <v>16032</v>
      </c>
      <c r="X40" s="12">
        <v>1986</v>
      </c>
      <c r="Y40" s="12">
        <v>400</v>
      </c>
      <c r="Z40" s="12">
        <v>1500</v>
      </c>
      <c r="AA40" s="12">
        <v>372</v>
      </c>
      <c r="AB40" s="13">
        <f t="shared" si="11"/>
        <v>26553</v>
      </c>
      <c r="AC40" s="14">
        <f t="shared" si="2"/>
        <v>-661</v>
      </c>
      <c r="AD40" s="12"/>
      <c r="AE40" s="12">
        <v>0</v>
      </c>
      <c r="AF40" s="12">
        <v>54365</v>
      </c>
      <c r="AG40" s="12">
        <v>0</v>
      </c>
      <c r="AH40" s="30">
        <f t="shared" si="3"/>
        <v>54365</v>
      </c>
      <c r="AI40" s="12">
        <v>0</v>
      </c>
      <c r="AJ40" s="30">
        <f t="shared" si="12"/>
        <v>54365</v>
      </c>
    </row>
    <row r="41" spans="1:36" ht="17.850000000000001" customHeight="1" x14ac:dyDescent="0.25">
      <c r="A41" s="5">
        <f t="shared" si="5"/>
        <v>38</v>
      </c>
      <c r="B41" s="5" t="s">
        <v>46</v>
      </c>
      <c r="C41" s="5">
        <v>9785</v>
      </c>
      <c r="D41" s="6" t="s">
        <v>279</v>
      </c>
      <c r="E41" s="6"/>
      <c r="F41" s="5" t="s">
        <v>333</v>
      </c>
      <c r="G41" s="12">
        <v>24059</v>
      </c>
      <c r="H41" s="12"/>
      <c r="I41" s="12">
        <v>0</v>
      </c>
      <c r="J41" s="12">
        <v>0</v>
      </c>
      <c r="K41" s="12"/>
      <c r="L41" s="12"/>
      <c r="M41" s="12"/>
      <c r="N41" s="12"/>
      <c r="O41" s="12"/>
      <c r="P41" s="12">
        <v>0</v>
      </c>
      <c r="Q41" s="12"/>
      <c r="R41" s="30">
        <f t="shared" si="10"/>
        <v>24059</v>
      </c>
      <c r="S41" s="12">
        <v>4110</v>
      </c>
      <c r="T41" s="12"/>
      <c r="U41" s="12">
        <v>747</v>
      </c>
      <c r="V41" s="12"/>
      <c r="W41" s="12"/>
      <c r="X41" s="12"/>
      <c r="Y41" s="12">
        <v>0</v>
      </c>
      <c r="Z41" s="12"/>
      <c r="AA41" s="12">
        <v>7417</v>
      </c>
      <c r="AB41" s="13">
        <f t="shared" si="11"/>
        <v>12274</v>
      </c>
      <c r="AC41" s="14">
        <f t="shared" si="2"/>
        <v>11785</v>
      </c>
      <c r="AD41" s="12"/>
      <c r="AE41" s="12"/>
      <c r="AF41" s="12">
        <v>49094</v>
      </c>
      <c r="AG41" s="12">
        <v>0</v>
      </c>
      <c r="AH41" s="30">
        <f t="shared" si="3"/>
        <v>49094</v>
      </c>
      <c r="AI41" s="12"/>
      <c r="AJ41" s="30">
        <f t="shared" si="12"/>
        <v>49094</v>
      </c>
    </row>
    <row r="42" spans="1:36" ht="17.850000000000001" customHeight="1" x14ac:dyDescent="0.25">
      <c r="A42" s="5">
        <f t="shared" si="5"/>
        <v>39</v>
      </c>
      <c r="B42" s="5" t="s">
        <v>46</v>
      </c>
      <c r="C42" s="5">
        <v>9759</v>
      </c>
      <c r="D42" s="6" t="s">
        <v>280</v>
      </c>
      <c r="E42" s="6"/>
      <c r="F42" s="5" t="s">
        <v>333</v>
      </c>
      <c r="G42" s="12">
        <v>85183</v>
      </c>
      <c r="H42" s="12">
        <v>917</v>
      </c>
      <c r="I42" s="12"/>
      <c r="J42" s="12">
        <v>1000</v>
      </c>
      <c r="K42" s="12">
        <v>59358</v>
      </c>
      <c r="L42" s="12"/>
      <c r="M42" s="12"/>
      <c r="N42" s="12">
        <v>24124</v>
      </c>
      <c r="O42" s="12">
        <v>1628</v>
      </c>
      <c r="P42" s="12">
        <v>6711</v>
      </c>
      <c r="Q42" s="12">
        <v>4968</v>
      </c>
      <c r="R42" s="30">
        <f t="shared" si="10"/>
        <v>183889</v>
      </c>
      <c r="S42" s="12">
        <v>81481</v>
      </c>
      <c r="T42" s="12">
        <v>4158</v>
      </c>
      <c r="U42" s="12">
        <v>1988</v>
      </c>
      <c r="V42" s="12">
        <v>1367</v>
      </c>
      <c r="W42" s="12">
        <v>80770</v>
      </c>
      <c r="X42" s="12">
        <v>17605</v>
      </c>
      <c r="Y42" s="12">
        <v>2051</v>
      </c>
      <c r="Z42" s="12">
        <v>7631</v>
      </c>
      <c r="AA42" s="12">
        <v>2499</v>
      </c>
      <c r="AB42" s="13">
        <f t="shared" si="11"/>
        <v>199550</v>
      </c>
      <c r="AC42" s="14">
        <f t="shared" si="2"/>
        <v>-15661</v>
      </c>
      <c r="AD42" s="12"/>
      <c r="AE42" s="12"/>
      <c r="AF42" s="12"/>
      <c r="AG42" s="12"/>
      <c r="AH42" s="30">
        <f t="shared" si="3"/>
        <v>0</v>
      </c>
      <c r="AI42" s="12"/>
      <c r="AJ42" s="30">
        <f t="shared" si="12"/>
        <v>0</v>
      </c>
    </row>
    <row r="43" spans="1:36" ht="17.850000000000001" customHeight="1" x14ac:dyDescent="0.25">
      <c r="A43" s="5">
        <f t="shared" si="5"/>
        <v>40</v>
      </c>
      <c r="B43" s="5" t="s">
        <v>46</v>
      </c>
      <c r="C43" s="33">
        <v>9835</v>
      </c>
      <c r="D43" s="6" t="s">
        <v>281</v>
      </c>
      <c r="E43" s="6"/>
      <c r="F43" s="5" t="s">
        <v>54</v>
      </c>
      <c r="G43" s="12">
        <v>9850</v>
      </c>
      <c r="H43" s="12"/>
      <c r="I43" s="12"/>
      <c r="J43" s="12"/>
      <c r="K43" s="12">
        <v>0</v>
      </c>
      <c r="L43" s="12">
        <v>0</v>
      </c>
      <c r="M43" s="12"/>
      <c r="N43" s="12"/>
      <c r="O43" s="12">
        <v>217</v>
      </c>
      <c r="P43" s="12">
        <v>2936</v>
      </c>
      <c r="Q43" s="12">
        <v>180</v>
      </c>
      <c r="R43" s="30">
        <f t="shared" si="10"/>
        <v>13183</v>
      </c>
      <c r="S43" s="12"/>
      <c r="T43" s="12"/>
      <c r="U43" s="12">
        <v>3238</v>
      </c>
      <c r="V43" s="12"/>
      <c r="W43" s="12">
        <v>9072</v>
      </c>
      <c r="X43" s="12">
        <v>5694</v>
      </c>
      <c r="Y43" s="12"/>
      <c r="Z43" s="12">
        <v>1720</v>
      </c>
      <c r="AA43" s="12"/>
      <c r="AB43" s="13">
        <f t="shared" si="11"/>
        <v>19724</v>
      </c>
      <c r="AC43" s="14">
        <f t="shared" si="2"/>
        <v>-6541</v>
      </c>
      <c r="AD43" s="12">
        <v>390000</v>
      </c>
      <c r="AE43" s="12">
        <v>21500</v>
      </c>
      <c r="AF43" s="12">
        <v>34958</v>
      </c>
      <c r="AG43" s="12">
        <v>0</v>
      </c>
      <c r="AH43" s="30">
        <f t="shared" ref="AH43:AH64" si="13">SUM(AD43:AG43)</f>
        <v>446458</v>
      </c>
      <c r="AI43" s="12">
        <v>0</v>
      </c>
      <c r="AJ43" s="30">
        <f t="shared" si="12"/>
        <v>446458</v>
      </c>
    </row>
    <row r="44" spans="1:36" ht="17.850000000000001" customHeight="1" x14ac:dyDescent="0.25">
      <c r="A44" s="5">
        <f t="shared" si="5"/>
        <v>41</v>
      </c>
      <c r="B44" s="5" t="s">
        <v>46</v>
      </c>
      <c r="C44" s="5">
        <v>9783</v>
      </c>
      <c r="D44" s="6" t="s">
        <v>282</v>
      </c>
      <c r="E44" s="6"/>
      <c r="F44" s="5" t="s">
        <v>333</v>
      </c>
      <c r="G44" s="12">
        <v>94802</v>
      </c>
      <c r="H44" s="12">
        <v>324</v>
      </c>
      <c r="I44" s="12">
        <v>129</v>
      </c>
      <c r="J44" s="12">
        <v>0</v>
      </c>
      <c r="K44" s="12">
        <v>0</v>
      </c>
      <c r="L44" s="12">
        <v>10000</v>
      </c>
      <c r="M44" s="12"/>
      <c r="N44" s="12">
        <v>3551</v>
      </c>
      <c r="O44" s="12">
        <v>13048</v>
      </c>
      <c r="P44" s="12"/>
      <c r="Q44" s="12">
        <v>1268</v>
      </c>
      <c r="R44" s="30">
        <f t="shared" si="7"/>
        <v>123122</v>
      </c>
      <c r="S44" s="12">
        <v>58198</v>
      </c>
      <c r="T44" s="12">
        <v>15982</v>
      </c>
      <c r="U44" s="12">
        <v>3839</v>
      </c>
      <c r="V44" s="12">
        <v>2670</v>
      </c>
      <c r="W44" s="12">
        <v>12611</v>
      </c>
      <c r="X44" s="12">
        <v>4966</v>
      </c>
      <c r="Y44" s="12">
        <v>1217</v>
      </c>
      <c r="Z44" s="12"/>
      <c r="AA44" s="12">
        <v>5270</v>
      </c>
      <c r="AB44" s="13">
        <f t="shared" si="8"/>
        <v>104753</v>
      </c>
      <c r="AC44" s="14">
        <f t="shared" si="2"/>
        <v>18369</v>
      </c>
      <c r="AD44" s="12">
        <v>0</v>
      </c>
      <c r="AE44" s="12">
        <v>0</v>
      </c>
      <c r="AF44" s="12">
        <v>465360</v>
      </c>
      <c r="AG44" s="12"/>
      <c r="AH44" s="30">
        <f t="shared" si="13"/>
        <v>465360</v>
      </c>
      <c r="AI44" s="12"/>
      <c r="AJ44" s="30">
        <f t="shared" si="9"/>
        <v>465360</v>
      </c>
    </row>
    <row r="45" spans="1:36" ht="17.850000000000001" customHeight="1" x14ac:dyDescent="0.25">
      <c r="A45" s="5">
        <f t="shared" si="5"/>
        <v>42</v>
      </c>
      <c r="B45" s="5" t="s">
        <v>46</v>
      </c>
      <c r="C45" s="33">
        <v>9803</v>
      </c>
      <c r="D45" s="6" t="s">
        <v>283</v>
      </c>
      <c r="E45" s="6"/>
      <c r="F45" s="5" t="s">
        <v>54</v>
      </c>
      <c r="G45" s="12">
        <v>29418</v>
      </c>
      <c r="H45" s="12"/>
      <c r="I45" s="12"/>
      <c r="J45" s="12">
        <v>0</v>
      </c>
      <c r="K45" s="12">
        <v>4687</v>
      </c>
      <c r="L45" s="12">
        <v>0</v>
      </c>
      <c r="M45" s="12"/>
      <c r="N45" s="12">
        <v>10200</v>
      </c>
      <c r="O45" s="12">
        <v>98</v>
      </c>
      <c r="P45" s="12"/>
      <c r="Q45" s="12">
        <v>430</v>
      </c>
      <c r="R45" s="30">
        <f>SUM(G45:Q45)</f>
        <v>44833</v>
      </c>
      <c r="S45" s="12">
        <v>4370</v>
      </c>
      <c r="T45" s="12">
        <v>0</v>
      </c>
      <c r="U45" s="12"/>
      <c r="V45" s="12">
        <v>0</v>
      </c>
      <c r="W45" s="12">
        <v>20625</v>
      </c>
      <c r="X45" s="12">
        <v>4903</v>
      </c>
      <c r="Y45" s="12">
        <v>500</v>
      </c>
      <c r="Z45" s="12">
        <v>3600</v>
      </c>
      <c r="AA45" s="12"/>
      <c r="AB45" s="13">
        <f>SUM(S45:AA45)</f>
        <v>33998</v>
      </c>
      <c r="AC45" s="14">
        <f t="shared" si="2"/>
        <v>10835</v>
      </c>
      <c r="AD45" s="12">
        <v>460000</v>
      </c>
      <c r="AE45" s="12">
        <v>0</v>
      </c>
      <c r="AF45" s="12">
        <v>38536</v>
      </c>
      <c r="AG45" s="12">
        <v>0</v>
      </c>
      <c r="AH45" s="30">
        <f>SUM(AD45:AG45)</f>
        <v>498536</v>
      </c>
      <c r="AI45" s="12"/>
      <c r="AJ45" s="30">
        <f>+AH45-AI45</f>
        <v>498536</v>
      </c>
    </row>
    <row r="46" spans="1:36" ht="16.5" customHeight="1" x14ac:dyDescent="0.25">
      <c r="A46" s="5">
        <f t="shared" si="5"/>
        <v>43</v>
      </c>
      <c r="B46" s="5" t="s">
        <v>46</v>
      </c>
      <c r="C46" s="5">
        <v>9760</v>
      </c>
      <c r="D46" s="6" t="s">
        <v>284</v>
      </c>
      <c r="E46" s="6"/>
      <c r="F46" s="5" t="s">
        <v>333</v>
      </c>
      <c r="G46" s="12">
        <v>27420</v>
      </c>
      <c r="H46" s="12"/>
      <c r="I46" s="12">
        <v>210</v>
      </c>
      <c r="J46" s="12">
        <v>56943</v>
      </c>
      <c r="K46" s="12">
        <v>1051</v>
      </c>
      <c r="L46" s="12"/>
      <c r="M46" s="12"/>
      <c r="N46" s="12">
        <v>16363</v>
      </c>
      <c r="O46" s="12">
        <v>6722</v>
      </c>
      <c r="P46" s="12">
        <v>0</v>
      </c>
      <c r="Q46" s="12">
        <v>241</v>
      </c>
      <c r="R46" s="30">
        <f>SUM(G46:Q46)</f>
        <v>108950</v>
      </c>
      <c r="S46" s="12">
        <v>12422</v>
      </c>
      <c r="T46" s="12"/>
      <c r="U46" s="12">
        <v>1715</v>
      </c>
      <c r="V46" s="12"/>
      <c r="W46" s="12">
        <v>91434</v>
      </c>
      <c r="X46" s="12">
        <v>11093</v>
      </c>
      <c r="Y46" s="12">
        <v>1180</v>
      </c>
      <c r="Z46" s="12"/>
      <c r="AA46" s="12">
        <v>181</v>
      </c>
      <c r="AB46" s="13">
        <f>SUM(S46:AA46)</f>
        <v>118025</v>
      </c>
      <c r="AC46" s="14">
        <f t="shared" si="2"/>
        <v>-9075</v>
      </c>
      <c r="AD46" s="12">
        <v>2689000</v>
      </c>
      <c r="AE46" s="12"/>
      <c r="AF46" s="12">
        <v>231249</v>
      </c>
      <c r="AG46" s="12"/>
      <c r="AH46" s="30">
        <f t="shared" si="13"/>
        <v>2920249</v>
      </c>
      <c r="AI46" s="12"/>
      <c r="AJ46" s="30">
        <f>+AH46-AI46</f>
        <v>2920249</v>
      </c>
    </row>
    <row r="47" spans="1:36" ht="17.850000000000001" customHeight="1" x14ac:dyDescent="0.25">
      <c r="A47" s="5">
        <f t="shared" si="5"/>
        <v>44</v>
      </c>
      <c r="B47" s="5" t="s">
        <v>46</v>
      </c>
      <c r="C47" s="5">
        <v>9786</v>
      </c>
      <c r="D47" s="6" t="s">
        <v>285</v>
      </c>
      <c r="E47" s="6" t="s">
        <v>286</v>
      </c>
      <c r="F47" s="5" t="s">
        <v>54</v>
      </c>
      <c r="G47" s="12">
        <v>10811</v>
      </c>
      <c r="H47" s="12"/>
      <c r="I47" s="12">
        <v>130</v>
      </c>
      <c r="J47" s="12">
        <v>0</v>
      </c>
      <c r="K47" s="12"/>
      <c r="L47" s="12">
        <v>0</v>
      </c>
      <c r="M47" s="12"/>
      <c r="N47" s="12"/>
      <c r="O47" s="12">
        <v>4362</v>
      </c>
      <c r="P47" s="12"/>
      <c r="Q47" s="12"/>
      <c r="R47" s="30">
        <f t="shared" si="7"/>
        <v>15303</v>
      </c>
      <c r="S47" s="12">
        <v>8285</v>
      </c>
      <c r="T47" s="12">
        <v>0</v>
      </c>
      <c r="U47" s="12">
        <v>0</v>
      </c>
      <c r="V47" s="12">
        <v>0</v>
      </c>
      <c r="W47" s="12">
        <v>7585</v>
      </c>
      <c r="X47" s="12">
        <v>4410</v>
      </c>
      <c r="Y47" s="12">
        <v>190</v>
      </c>
      <c r="Z47" s="12">
        <v>0</v>
      </c>
      <c r="AA47" s="12"/>
      <c r="AB47" s="13">
        <f t="shared" si="8"/>
        <v>20470</v>
      </c>
      <c r="AC47" s="14">
        <f t="shared" si="2"/>
        <v>-5167</v>
      </c>
      <c r="AD47" s="12">
        <v>620000</v>
      </c>
      <c r="AE47" s="12">
        <v>8148</v>
      </c>
      <c r="AF47" s="12">
        <v>192014</v>
      </c>
      <c r="AG47" s="12">
        <v>82</v>
      </c>
      <c r="AH47" s="30">
        <f t="shared" si="13"/>
        <v>820244</v>
      </c>
      <c r="AI47" s="12"/>
      <c r="AJ47" s="30">
        <f t="shared" si="9"/>
        <v>820244</v>
      </c>
    </row>
    <row r="48" spans="1:36" ht="17.850000000000001" customHeight="1" x14ac:dyDescent="0.25">
      <c r="A48" s="5">
        <f t="shared" si="5"/>
        <v>45</v>
      </c>
      <c r="B48" s="5" t="s">
        <v>46</v>
      </c>
      <c r="C48" s="5">
        <v>9787</v>
      </c>
      <c r="D48" s="6" t="s">
        <v>287</v>
      </c>
      <c r="E48" s="6"/>
      <c r="F48" s="5" t="s">
        <v>333</v>
      </c>
      <c r="G48" s="12">
        <v>6392</v>
      </c>
      <c r="H48" s="12"/>
      <c r="I48" s="12">
        <v>0</v>
      </c>
      <c r="J48" s="12">
        <v>0</v>
      </c>
      <c r="K48" s="12"/>
      <c r="L48" s="12">
        <v>5000</v>
      </c>
      <c r="M48" s="12"/>
      <c r="N48" s="12">
        <v>510</v>
      </c>
      <c r="O48" s="12">
        <v>9136</v>
      </c>
      <c r="P48" s="12">
        <v>4471</v>
      </c>
      <c r="Q48" s="12">
        <v>17985</v>
      </c>
      <c r="R48" s="30">
        <f t="shared" si="7"/>
        <v>43494</v>
      </c>
      <c r="S48" s="12">
        <v>6148</v>
      </c>
      <c r="T48" s="12">
        <v>0</v>
      </c>
      <c r="U48" s="12"/>
      <c r="V48" s="12"/>
      <c r="W48" s="12">
        <v>55690</v>
      </c>
      <c r="X48" s="12">
        <v>4046</v>
      </c>
      <c r="Y48" s="12">
        <v>300</v>
      </c>
      <c r="Z48" s="12">
        <v>0</v>
      </c>
      <c r="AA48" s="12">
        <v>11457</v>
      </c>
      <c r="AB48" s="13">
        <f t="shared" si="8"/>
        <v>77641</v>
      </c>
      <c r="AC48" s="14">
        <f t="shared" si="2"/>
        <v>-34147</v>
      </c>
      <c r="AD48" s="12">
        <v>1295000</v>
      </c>
      <c r="AE48" s="12"/>
      <c r="AF48" s="12">
        <v>308097</v>
      </c>
      <c r="AG48" s="12"/>
      <c r="AH48" s="30">
        <f t="shared" si="13"/>
        <v>1603097</v>
      </c>
      <c r="AI48" s="12"/>
      <c r="AJ48" s="30">
        <f t="shared" si="9"/>
        <v>1603097</v>
      </c>
    </row>
    <row r="49" spans="1:36" ht="17.850000000000001" customHeight="1" x14ac:dyDescent="0.25">
      <c r="A49" s="5">
        <f t="shared" si="5"/>
        <v>46</v>
      </c>
      <c r="B49" s="5" t="s">
        <v>46</v>
      </c>
      <c r="C49" s="5">
        <v>9762</v>
      </c>
      <c r="D49" s="6" t="s">
        <v>288</v>
      </c>
      <c r="E49" s="6"/>
      <c r="F49" s="5" t="s">
        <v>54</v>
      </c>
      <c r="G49" s="12">
        <v>14340</v>
      </c>
      <c r="H49" s="12"/>
      <c r="I49" s="12">
        <v>0</v>
      </c>
      <c r="J49" s="12">
        <v>0</v>
      </c>
      <c r="K49" s="12">
        <v>0</v>
      </c>
      <c r="L49" s="12">
        <v>0</v>
      </c>
      <c r="M49" s="12"/>
      <c r="N49" s="12"/>
      <c r="O49" s="12">
        <v>477</v>
      </c>
      <c r="P49" s="12"/>
      <c r="Q49" s="12"/>
      <c r="R49" s="30">
        <f>SUM(G49:Q49)</f>
        <v>14817</v>
      </c>
      <c r="S49" s="12"/>
      <c r="T49" s="12">
        <v>0</v>
      </c>
      <c r="U49" s="12"/>
      <c r="V49" s="12"/>
      <c r="W49" s="12">
        <v>10340</v>
      </c>
      <c r="X49" s="12">
        <v>2840</v>
      </c>
      <c r="Y49" s="12">
        <v>2180</v>
      </c>
      <c r="Z49" s="12"/>
      <c r="AA49" s="12"/>
      <c r="AB49" s="13">
        <f>SUM(S49:AA49)</f>
        <v>15360</v>
      </c>
      <c r="AC49" s="14">
        <f t="shared" si="2"/>
        <v>-543</v>
      </c>
      <c r="AD49" s="12">
        <v>245000</v>
      </c>
      <c r="AE49" s="12">
        <v>20000</v>
      </c>
      <c r="AF49" s="12">
        <v>173000</v>
      </c>
      <c r="AG49" s="12"/>
      <c r="AH49" s="30">
        <f>SUM(AD49:AG49)</f>
        <v>438000</v>
      </c>
      <c r="AI49" s="12"/>
      <c r="AJ49" s="30">
        <f>+AH49-AI49</f>
        <v>438000</v>
      </c>
    </row>
    <row r="50" spans="1:36" ht="17.850000000000001" customHeight="1" x14ac:dyDescent="0.25">
      <c r="A50" s="5">
        <f t="shared" si="5"/>
        <v>47</v>
      </c>
      <c r="B50" s="5" t="s">
        <v>46</v>
      </c>
      <c r="C50" s="5">
        <v>9818</v>
      </c>
      <c r="D50" s="6" t="s">
        <v>289</v>
      </c>
      <c r="E50" s="6"/>
      <c r="F50" s="5" t="s">
        <v>54</v>
      </c>
      <c r="G50" s="12">
        <v>126585</v>
      </c>
      <c r="H50" s="12">
        <v>0</v>
      </c>
      <c r="I50" s="12"/>
      <c r="J50" s="12">
        <v>0</v>
      </c>
      <c r="K50" s="12"/>
      <c r="L50" s="12">
        <v>0</v>
      </c>
      <c r="M50" s="12"/>
      <c r="N50" s="12">
        <v>6500</v>
      </c>
      <c r="O50" s="12">
        <v>1165</v>
      </c>
      <c r="P50" s="12">
        <v>0</v>
      </c>
      <c r="Q50" s="12"/>
      <c r="R50" s="30">
        <f>SUM(G50:Q50)</f>
        <v>134250</v>
      </c>
      <c r="S50" s="12">
        <v>53650</v>
      </c>
      <c r="T50" s="12"/>
      <c r="U50" s="12"/>
      <c r="V50" s="12">
        <v>43451</v>
      </c>
      <c r="W50" s="12">
        <v>15612</v>
      </c>
      <c r="X50" s="12">
        <v>12224</v>
      </c>
      <c r="Y50" s="12">
        <v>2060</v>
      </c>
      <c r="Z50" s="12">
        <v>5000</v>
      </c>
      <c r="AA50" s="12"/>
      <c r="AB50" s="13">
        <f>SUM(S50:AA50)</f>
        <v>131997</v>
      </c>
      <c r="AC50" s="14">
        <f t="shared" si="2"/>
        <v>2253</v>
      </c>
      <c r="AD50" s="12">
        <v>2119416</v>
      </c>
      <c r="AE50" s="12">
        <v>8309</v>
      </c>
      <c r="AF50" s="12">
        <v>120106</v>
      </c>
      <c r="AG50" s="12">
        <v>3117</v>
      </c>
      <c r="AH50" s="30">
        <f>SUM(AD50:AG50)</f>
        <v>2250948</v>
      </c>
      <c r="AI50" s="12">
        <v>3484</v>
      </c>
      <c r="AJ50" s="30">
        <f>+AH50-AI50</f>
        <v>2247464</v>
      </c>
    </row>
    <row r="51" spans="1:36" ht="17.850000000000001" customHeight="1" x14ac:dyDescent="0.25">
      <c r="A51" s="5">
        <f t="shared" si="5"/>
        <v>48</v>
      </c>
      <c r="B51" s="5" t="s">
        <v>46</v>
      </c>
      <c r="C51" s="5">
        <v>9775</v>
      </c>
      <c r="D51" s="6" t="s">
        <v>290</v>
      </c>
      <c r="E51" s="6"/>
      <c r="F51" s="5" t="s">
        <v>54</v>
      </c>
      <c r="G51" s="12">
        <v>23499</v>
      </c>
      <c r="H51" s="12"/>
      <c r="I51" s="12">
        <v>2166</v>
      </c>
      <c r="J51" s="12">
        <v>0</v>
      </c>
      <c r="K51" s="12">
        <v>2500</v>
      </c>
      <c r="L51" s="12"/>
      <c r="M51" s="12"/>
      <c r="N51" s="12">
        <v>23610</v>
      </c>
      <c r="O51" s="12">
        <v>202</v>
      </c>
      <c r="P51" s="12"/>
      <c r="Q51" s="12"/>
      <c r="R51" s="30">
        <f>SUM(G51:Q51)</f>
        <v>51977</v>
      </c>
      <c r="S51" s="12">
        <v>20700</v>
      </c>
      <c r="T51" s="12">
        <v>4070</v>
      </c>
      <c r="U51" s="12"/>
      <c r="V51" s="12"/>
      <c r="W51" s="12">
        <v>17254</v>
      </c>
      <c r="X51" s="12">
        <v>2027</v>
      </c>
      <c r="Y51" s="12"/>
      <c r="Z51" s="12">
        <v>2166</v>
      </c>
      <c r="AA51" s="12">
        <v>139</v>
      </c>
      <c r="AB51" s="13">
        <f>SUM(S51:AA51)</f>
        <v>46356</v>
      </c>
      <c r="AC51" s="14">
        <f t="shared" si="2"/>
        <v>5621</v>
      </c>
      <c r="AD51" s="12">
        <v>990000</v>
      </c>
      <c r="AE51" s="12">
        <v>0</v>
      </c>
      <c r="AF51" s="12">
        <v>111499</v>
      </c>
      <c r="AG51" s="12">
        <v>360</v>
      </c>
      <c r="AH51" s="30">
        <f>SUM(AD51:AG51)</f>
        <v>1101859</v>
      </c>
      <c r="AI51" s="12">
        <v>400</v>
      </c>
      <c r="AJ51" s="30">
        <f>+AH51-AI51</f>
        <v>1101459</v>
      </c>
    </row>
    <row r="52" spans="1:36" ht="17.850000000000001" customHeight="1" x14ac:dyDescent="0.25">
      <c r="A52" s="5">
        <f t="shared" si="5"/>
        <v>49</v>
      </c>
      <c r="B52" s="5" t="s">
        <v>46</v>
      </c>
      <c r="C52" s="5">
        <v>9806</v>
      </c>
      <c r="D52" s="6" t="s">
        <v>291</v>
      </c>
      <c r="E52" s="6"/>
      <c r="F52" s="5" t="s">
        <v>54</v>
      </c>
      <c r="G52" s="12">
        <v>17490</v>
      </c>
      <c r="H52" s="12"/>
      <c r="I52" s="12"/>
      <c r="J52" s="12">
        <v>0</v>
      </c>
      <c r="K52" s="12"/>
      <c r="L52" s="12">
        <v>0</v>
      </c>
      <c r="M52" s="12"/>
      <c r="N52" s="12">
        <v>17020</v>
      </c>
      <c r="O52" s="12">
        <v>743</v>
      </c>
      <c r="P52" s="12">
        <v>721</v>
      </c>
      <c r="Q52" s="12">
        <v>0</v>
      </c>
      <c r="R52" s="30">
        <f t="shared" si="7"/>
        <v>35974</v>
      </c>
      <c r="S52" s="12">
        <v>13175</v>
      </c>
      <c r="T52" s="12"/>
      <c r="U52" s="12">
        <v>249</v>
      </c>
      <c r="V52" s="12"/>
      <c r="W52" s="12">
        <v>13640</v>
      </c>
      <c r="X52" s="12">
        <v>7235</v>
      </c>
      <c r="Y52" s="12"/>
      <c r="Z52" s="12"/>
      <c r="AA52" s="12">
        <v>1892</v>
      </c>
      <c r="AB52" s="13">
        <f t="shared" si="8"/>
        <v>36191</v>
      </c>
      <c r="AC52" s="14">
        <f t="shared" si="2"/>
        <v>-217</v>
      </c>
      <c r="AD52" s="12">
        <v>956509</v>
      </c>
      <c r="AE52" s="12">
        <v>1583</v>
      </c>
      <c r="AF52" s="12">
        <v>90776</v>
      </c>
      <c r="AG52" s="12">
        <v>4859</v>
      </c>
      <c r="AH52" s="30">
        <f t="shared" si="13"/>
        <v>1053727</v>
      </c>
      <c r="AI52" s="12">
        <v>1942</v>
      </c>
      <c r="AJ52" s="30">
        <f t="shared" si="9"/>
        <v>1051785</v>
      </c>
    </row>
    <row r="53" spans="1:36" ht="17.850000000000001" customHeight="1" x14ac:dyDescent="0.25">
      <c r="A53" s="5">
        <f t="shared" si="5"/>
        <v>50</v>
      </c>
      <c r="B53" s="5" t="s">
        <v>46</v>
      </c>
      <c r="C53" s="5">
        <v>9819</v>
      </c>
      <c r="D53" s="6" t="s">
        <v>292</v>
      </c>
      <c r="E53" s="6"/>
      <c r="F53" s="5" t="s">
        <v>54</v>
      </c>
      <c r="G53" s="12">
        <v>97445</v>
      </c>
      <c r="H53" s="12">
        <v>0</v>
      </c>
      <c r="I53" s="12"/>
      <c r="J53" s="12"/>
      <c r="K53" s="12"/>
      <c r="L53" s="12">
        <v>0</v>
      </c>
      <c r="M53" s="12"/>
      <c r="N53" s="12"/>
      <c r="O53" s="12"/>
      <c r="P53" s="12">
        <v>96</v>
      </c>
      <c r="Q53" s="12"/>
      <c r="R53" s="30">
        <f t="shared" si="7"/>
        <v>97541</v>
      </c>
      <c r="S53" s="12">
        <v>60745</v>
      </c>
      <c r="T53" s="12">
        <v>3428</v>
      </c>
      <c r="U53" s="12">
        <v>1250</v>
      </c>
      <c r="V53" s="12"/>
      <c r="W53" s="12">
        <v>11558</v>
      </c>
      <c r="X53" s="12">
        <v>2922</v>
      </c>
      <c r="Y53" s="12">
        <v>1200</v>
      </c>
      <c r="Z53" s="12">
        <v>1800</v>
      </c>
      <c r="AA53" s="12">
        <v>13566</v>
      </c>
      <c r="AB53" s="13">
        <f t="shared" si="8"/>
        <v>96469</v>
      </c>
      <c r="AC53" s="14">
        <f t="shared" si="2"/>
        <v>1072</v>
      </c>
      <c r="AD53" s="12">
        <v>4085000</v>
      </c>
      <c r="AE53" s="12">
        <v>62000</v>
      </c>
      <c r="AF53" s="12">
        <v>43500</v>
      </c>
      <c r="AG53" s="12">
        <v>0</v>
      </c>
      <c r="AH53" s="30">
        <f t="shared" si="13"/>
        <v>4190500</v>
      </c>
      <c r="AI53" s="12"/>
      <c r="AJ53" s="30">
        <f t="shared" si="9"/>
        <v>4190500</v>
      </c>
    </row>
    <row r="54" spans="1:36" ht="17.850000000000001" customHeight="1" x14ac:dyDescent="0.25">
      <c r="A54" s="5">
        <f t="shared" si="5"/>
        <v>51</v>
      </c>
      <c r="B54" s="5" t="s">
        <v>46</v>
      </c>
      <c r="C54" s="33">
        <v>9842</v>
      </c>
      <c r="D54" s="6" t="s">
        <v>293</v>
      </c>
      <c r="E54" s="6"/>
      <c r="F54" s="5" t="s">
        <v>333</v>
      </c>
      <c r="G54" s="12">
        <v>170561</v>
      </c>
      <c r="H54" s="12"/>
      <c r="I54" s="12">
        <v>389</v>
      </c>
      <c r="J54" s="12"/>
      <c r="K54" s="12"/>
      <c r="L54" s="12">
        <v>2188</v>
      </c>
      <c r="M54" s="12"/>
      <c r="N54" s="12">
        <v>17892</v>
      </c>
      <c r="O54" s="12">
        <v>4229</v>
      </c>
      <c r="P54" s="12"/>
      <c r="Q54" s="12">
        <v>5306</v>
      </c>
      <c r="R54" s="30">
        <f>SUM(G54:Q54)</f>
        <v>200565</v>
      </c>
      <c r="S54" s="12">
        <v>26079</v>
      </c>
      <c r="T54" s="12">
        <v>2429</v>
      </c>
      <c r="U54" s="12">
        <v>562</v>
      </c>
      <c r="V54" s="12">
        <v>23239</v>
      </c>
      <c r="W54" s="12">
        <v>21742</v>
      </c>
      <c r="X54" s="12">
        <v>43353</v>
      </c>
      <c r="Y54" s="12">
        <v>15250</v>
      </c>
      <c r="Z54" s="12"/>
      <c r="AA54" s="12"/>
      <c r="AB54" s="13">
        <f>SUM(S54:AA54)</f>
        <v>132654</v>
      </c>
      <c r="AC54" s="14">
        <f t="shared" si="2"/>
        <v>67911</v>
      </c>
      <c r="AD54" s="12">
        <v>1660000</v>
      </c>
      <c r="AE54" s="12">
        <v>15250</v>
      </c>
      <c r="AF54" s="12">
        <v>138521</v>
      </c>
      <c r="AG54" s="12">
        <v>0</v>
      </c>
      <c r="AH54" s="30">
        <f>SUM(AD54:AG54)</f>
        <v>1813771</v>
      </c>
      <c r="AI54" s="12">
        <v>0</v>
      </c>
      <c r="AJ54" s="30">
        <f>+AH54-AI54</f>
        <v>1813771</v>
      </c>
    </row>
    <row r="55" spans="1:36" ht="17.850000000000001" customHeight="1" x14ac:dyDescent="0.25">
      <c r="A55" s="5">
        <f t="shared" si="5"/>
        <v>52</v>
      </c>
      <c r="B55" s="5" t="s">
        <v>46</v>
      </c>
      <c r="C55" s="5">
        <v>9782</v>
      </c>
      <c r="D55" s="6" t="s">
        <v>294</v>
      </c>
      <c r="E55" s="6"/>
      <c r="F55" s="5" t="s">
        <v>54</v>
      </c>
      <c r="G55" s="12">
        <v>10611</v>
      </c>
      <c r="H55" s="12"/>
      <c r="I55" s="12"/>
      <c r="J55" s="12">
        <v>0</v>
      </c>
      <c r="K55" s="12">
        <v>0</v>
      </c>
      <c r="L55" s="12">
        <v>0</v>
      </c>
      <c r="M55" s="12"/>
      <c r="N55" s="12"/>
      <c r="O55" s="12">
        <v>4899</v>
      </c>
      <c r="P55" s="12"/>
      <c r="Q55" s="12"/>
      <c r="R55" s="30">
        <f>SUM(G55:Q55)</f>
        <v>15510</v>
      </c>
      <c r="S55" s="12">
        <v>4799</v>
      </c>
      <c r="T55" s="12"/>
      <c r="U55" s="12">
        <v>172</v>
      </c>
      <c r="V55" s="12"/>
      <c r="W55" s="12"/>
      <c r="X55" s="12">
        <v>5309</v>
      </c>
      <c r="Y55" s="12"/>
      <c r="Z55" s="12">
        <v>1200</v>
      </c>
      <c r="AA55" s="12"/>
      <c r="AB55" s="13">
        <f>SUM(S55:AA55)</f>
        <v>11480</v>
      </c>
      <c r="AC55" s="14">
        <f t="shared" si="2"/>
        <v>4030</v>
      </c>
      <c r="AD55" s="12"/>
      <c r="AE55" s="12">
        <v>0</v>
      </c>
      <c r="AF55" s="12">
        <v>457965</v>
      </c>
      <c r="AG55" s="12">
        <v>264</v>
      </c>
      <c r="AH55" s="30">
        <f>SUM(AD55:AG55)</f>
        <v>458229</v>
      </c>
      <c r="AI55" s="12">
        <v>1150</v>
      </c>
      <c r="AJ55" s="30">
        <f>+AH55-AI55</f>
        <v>457079</v>
      </c>
    </row>
    <row r="56" spans="1:36" ht="17.850000000000001" customHeight="1" x14ac:dyDescent="0.25">
      <c r="A56" s="5">
        <f t="shared" si="5"/>
        <v>53</v>
      </c>
      <c r="B56" s="5" t="s">
        <v>46</v>
      </c>
      <c r="C56" s="5">
        <v>9856</v>
      </c>
      <c r="D56" s="6" t="s">
        <v>295</v>
      </c>
      <c r="E56" s="6"/>
      <c r="F56" s="5" t="s">
        <v>333</v>
      </c>
      <c r="G56" s="12">
        <v>239664</v>
      </c>
      <c r="H56" s="12">
        <v>1799</v>
      </c>
      <c r="I56" s="12">
        <v>68799</v>
      </c>
      <c r="J56" s="12">
        <v>85840</v>
      </c>
      <c r="K56" s="12">
        <v>142174</v>
      </c>
      <c r="L56" s="12"/>
      <c r="M56" s="12"/>
      <c r="N56" s="12">
        <v>66086</v>
      </c>
      <c r="O56" s="12">
        <v>9741</v>
      </c>
      <c r="P56" s="12">
        <v>8083</v>
      </c>
      <c r="Q56" s="12">
        <v>1097</v>
      </c>
      <c r="R56" s="30">
        <f>SUM(G56:Q56)</f>
        <v>623283</v>
      </c>
      <c r="S56" s="12">
        <v>155906</v>
      </c>
      <c r="T56" s="12">
        <v>54340</v>
      </c>
      <c r="U56" s="12">
        <v>4313</v>
      </c>
      <c r="V56" s="12">
        <v>86410</v>
      </c>
      <c r="W56" s="12">
        <v>41318</v>
      </c>
      <c r="X56" s="12">
        <v>43986</v>
      </c>
      <c r="Y56" s="12">
        <v>32992</v>
      </c>
      <c r="Z56" s="12">
        <v>7328</v>
      </c>
      <c r="AA56" s="12">
        <v>57236</v>
      </c>
      <c r="AB56" s="13">
        <f>SUM(S56:AA56)</f>
        <v>483829</v>
      </c>
      <c r="AC56" s="14">
        <f t="shared" si="2"/>
        <v>139454</v>
      </c>
      <c r="AD56" s="12">
        <v>8060309</v>
      </c>
      <c r="AE56" s="12">
        <v>152737</v>
      </c>
      <c r="AF56" s="12">
        <v>1058679</v>
      </c>
      <c r="AG56" s="12">
        <v>10149</v>
      </c>
      <c r="AH56" s="30">
        <f>SUM(AD56:AG56)</f>
        <v>9281874</v>
      </c>
      <c r="AI56" s="12">
        <v>27832</v>
      </c>
      <c r="AJ56" s="30">
        <f>+AH56-AI56</f>
        <v>9254042</v>
      </c>
    </row>
    <row r="57" spans="1:36" ht="17.850000000000001" customHeight="1" x14ac:dyDescent="0.25">
      <c r="A57" s="5">
        <f t="shared" si="5"/>
        <v>54</v>
      </c>
      <c r="B57" s="5" t="s">
        <v>46</v>
      </c>
      <c r="C57" s="5">
        <v>9761</v>
      </c>
      <c r="D57" s="6" t="s">
        <v>296</v>
      </c>
      <c r="E57" s="6"/>
      <c r="F57" s="5" t="s">
        <v>333</v>
      </c>
      <c r="G57" s="12">
        <v>163490</v>
      </c>
      <c r="H57" s="12"/>
      <c r="I57" s="12"/>
      <c r="J57" s="12"/>
      <c r="K57" s="12">
        <v>17275</v>
      </c>
      <c r="L57" s="12"/>
      <c r="M57" s="12"/>
      <c r="N57" s="12"/>
      <c r="O57" s="12">
        <v>11275</v>
      </c>
      <c r="P57" s="12">
        <v>24187</v>
      </c>
      <c r="Q57" s="12">
        <v>2223</v>
      </c>
      <c r="R57" s="30">
        <f>SUM(G57:Q57)</f>
        <v>218450</v>
      </c>
      <c r="S57" s="12">
        <v>70964</v>
      </c>
      <c r="T57" s="12"/>
      <c r="U57" s="12"/>
      <c r="V57" s="12">
        <v>12089</v>
      </c>
      <c r="W57" s="12">
        <v>20686</v>
      </c>
      <c r="X57" s="12">
        <v>35571</v>
      </c>
      <c r="Y57" s="12">
        <v>34643</v>
      </c>
      <c r="Z57" s="12">
        <v>810</v>
      </c>
      <c r="AA57" s="12"/>
      <c r="AB57" s="13">
        <f>SUM(S57:AA57)</f>
        <v>174763</v>
      </c>
      <c r="AC57" s="14">
        <f t="shared" si="2"/>
        <v>43687</v>
      </c>
      <c r="AD57" s="12">
        <v>1055000</v>
      </c>
      <c r="AE57" s="12">
        <v>21410</v>
      </c>
      <c r="AF57" s="12">
        <v>402712</v>
      </c>
      <c r="AG57" s="12">
        <v>114</v>
      </c>
      <c r="AH57" s="30">
        <f>SUM(AD57:AG57)</f>
        <v>1479236</v>
      </c>
      <c r="AI57" s="12">
        <v>11320</v>
      </c>
      <c r="AJ57" s="30">
        <f>+AH57-AI57</f>
        <v>1467916</v>
      </c>
    </row>
    <row r="58" spans="1:36" ht="17.850000000000001" customHeight="1" x14ac:dyDescent="0.25">
      <c r="A58" s="5">
        <f t="shared" si="5"/>
        <v>55</v>
      </c>
      <c r="B58" s="5" t="s">
        <v>46</v>
      </c>
      <c r="C58" s="33">
        <v>9834</v>
      </c>
      <c r="D58" s="6" t="s">
        <v>297</v>
      </c>
      <c r="E58" s="6"/>
      <c r="F58" s="5" t="s">
        <v>333</v>
      </c>
      <c r="G58" s="12">
        <v>16800</v>
      </c>
      <c r="H58" s="12"/>
      <c r="I58" s="12">
        <v>700</v>
      </c>
      <c r="J58" s="12"/>
      <c r="K58" s="12"/>
      <c r="L58" s="12">
        <v>0</v>
      </c>
      <c r="M58" s="12"/>
      <c r="N58" s="12">
        <v>18532</v>
      </c>
      <c r="O58" s="12">
        <v>1680</v>
      </c>
      <c r="P58" s="12">
        <v>8367</v>
      </c>
      <c r="Q58" s="12"/>
      <c r="R58" s="30">
        <f t="shared" si="7"/>
        <v>46079</v>
      </c>
      <c r="S58" s="12"/>
      <c r="T58" s="12"/>
      <c r="U58" s="12">
        <v>8507</v>
      </c>
      <c r="V58" s="12"/>
      <c r="W58" s="12">
        <v>18208</v>
      </c>
      <c r="X58" s="12">
        <v>4645</v>
      </c>
      <c r="Y58" s="12">
        <v>100</v>
      </c>
      <c r="Z58" s="12">
        <v>1270</v>
      </c>
      <c r="AA58" s="12"/>
      <c r="AB58" s="13">
        <f t="shared" si="8"/>
        <v>32730</v>
      </c>
      <c r="AC58" s="14">
        <f t="shared" si="2"/>
        <v>13349</v>
      </c>
      <c r="AD58" s="12">
        <v>427543</v>
      </c>
      <c r="AE58" s="12">
        <v>7225</v>
      </c>
      <c r="AF58" s="12">
        <v>108003</v>
      </c>
      <c r="AG58" s="12"/>
      <c r="AH58" s="30">
        <f t="shared" si="13"/>
        <v>542771</v>
      </c>
      <c r="AI58" s="12">
        <v>-710</v>
      </c>
      <c r="AJ58" s="30">
        <f t="shared" si="9"/>
        <v>543481</v>
      </c>
    </row>
    <row r="59" spans="1:36" ht="17.850000000000001" customHeight="1" x14ac:dyDescent="0.25">
      <c r="A59" s="5">
        <f t="shared" si="5"/>
        <v>56</v>
      </c>
      <c r="B59" s="5" t="s">
        <v>46</v>
      </c>
      <c r="C59" s="5">
        <v>9791</v>
      </c>
      <c r="D59" s="6" t="s">
        <v>298</v>
      </c>
      <c r="E59" s="6"/>
      <c r="F59" s="5" t="s">
        <v>333</v>
      </c>
      <c r="G59" s="3">
        <v>10098</v>
      </c>
      <c r="H59" s="3"/>
      <c r="I59" s="3"/>
      <c r="J59" s="3"/>
      <c r="K59" s="3"/>
      <c r="L59" s="3"/>
      <c r="M59" s="3"/>
      <c r="N59" s="3">
        <v>1895</v>
      </c>
      <c r="O59" s="3">
        <v>2175</v>
      </c>
      <c r="P59" s="3"/>
      <c r="Q59" s="3">
        <v>1000</v>
      </c>
      <c r="R59" s="30">
        <f>SUM(G59:Q59)</f>
        <v>15168</v>
      </c>
      <c r="S59" s="3">
        <v>4935</v>
      </c>
      <c r="T59" s="3"/>
      <c r="U59" s="3">
        <v>232</v>
      </c>
      <c r="V59" s="3"/>
      <c r="W59" s="3">
        <v>10482</v>
      </c>
      <c r="X59" s="3">
        <v>1299</v>
      </c>
      <c r="Y59" s="3"/>
      <c r="Z59" s="3">
        <v>0</v>
      </c>
      <c r="AA59" s="3"/>
      <c r="AB59" s="13">
        <f>SUM(S59:AA59)</f>
        <v>16948</v>
      </c>
      <c r="AC59" s="14">
        <f t="shared" si="2"/>
        <v>-1780</v>
      </c>
      <c r="AD59" s="3">
        <v>890000</v>
      </c>
      <c r="AE59" s="3"/>
      <c r="AF59" s="3">
        <v>97952</v>
      </c>
      <c r="AG59" s="3"/>
      <c r="AH59" s="30">
        <f>SUM(AD59:AG59)</f>
        <v>987952</v>
      </c>
      <c r="AI59" s="3"/>
      <c r="AJ59" s="30">
        <f>+AH59-AI59</f>
        <v>987952</v>
      </c>
    </row>
    <row r="60" spans="1:36" ht="17.850000000000001" customHeight="1" x14ac:dyDescent="0.25">
      <c r="A60" s="5">
        <f t="shared" si="5"/>
        <v>57</v>
      </c>
      <c r="B60" s="5" t="s">
        <v>46</v>
      </c>
      <c r="C60" s="5">
        <v>9756</v>
      </c>
      <c r="D60" s="6" t="s">
        <v>299</v>
      </c>
      <c r="E60" s="6"/>
      <c r="F60" s="5" t="s">
        <v>333</v>
      </c>
      <c r="G60" s="12">
        <v>62902</v>
      </c>
      <c r="H60" s="12"/>
      <c r="I60" s="12">
        <v>2139</v>
      </c>
      <c r="J60" s="12">
        <v>0</v>
      </c>
      <c r="K60" s="12">
        <v>1358</v>
      </c>
      <c r="L60" s="12">
        <v>5000</v>
      </c>
      <c r="M60" s="12"/>
      <c r="N60" s="12">
        <v>26251</v>
      </c>
      <c r="O60" s="12">
        <v>12637</v>
      </c>
      <c r="P60" s="12">
        <v>10226</v>
      </c>
      <c r="Q60" s="12"/>
      <c r="R60" s="30">
        <f>SUM(G60:Q60)</f>
        <v>120513</v>
      </c>
      <c r="S60" s="12">
        <v>78319</v>
      </c>
      <c r="T60" s="12">
        <v>18200</v>
      </c>
      <c r="U60" s="12">
        <v>1640</v>
      </c>
      <c r="V60" s="12">
        <v>3854</v>
      </c>
      <c r="W60" s="12">
        <v>43166</v>
      </c>
      <c r="X60" s="12">
        <v>14676</v>
      </c>
      <c r="Y60" s="12">
        <v>1173</v>
      </c>
      <c r="Z60" s="12">
        <v>953</v>
      </c>
      <c r="AA60" s="12"/>
      <c r="AB60" s="13">
        <f>SUM(S60:AA60)</f>
        <v>161981</v>
      </c>
      <c r="AC60" s="14">
        <f t="shared" si="2"/>
        <v>-41468</v>
      </c>
      <c r="AD60" s="12">
        <v>983000</v>
      </c>
      <c r="AE60" s="12">
        <v>61266</v>
      </c>
      <c r="AF60" s="12">
        <v>417729</v>
      </c>
      <c r="AG60" s="12">
        <v>2180</v>
      </c>
      <c r="AH60" s="30">
        <f>SUM(AD60:AG60)</f>
        <v>1464175</v>
      </c>
      <c r="AI60" s="12">
        <v>6184</v>
      </c>
      <c r="AJ60" s="30">
        <f>+AH60-AI60</f>
        <v>1457991</v>
      </c>
    </row>
    <row r="61" spans="1:36" ht="17.850000000000001" customHeight="1" x14ac:dyDescent="0.25">
      <c r="A61" s="5">
        <f t="shared" si="5"/>
        <v>58</v>
      </c>
      <c r="B61" s="5" t="s">
        <v>46</v>
      </c>
      <c r="C61" s="5">
        <v>9854</v>
      </c>
      <c r="D61" s="6" t="s">
        <v>300</v>
      </c>
      <c r="E61" s="6"/>
      <c r="F61" s="5" t="s">
        <v>333</v>
      </c>
      <c r="G61" s="12">
        <v>393280</v>
      </c>
      <c r="H61" s="12"/>
      <c r="I61" s="12">
        <v>71943</v>
      </c>
      <c r="J61" s="12"/>
      <c r="K61" s="12">
        <v>42609</v>
      </c>
      <c r="L61" s="12"/>
      <c r="M61" s="12"/>
      <c r="N61" s="12">
        <v>60734</v>
      </c>
      <c r="O61" s="12">
        <v>14838</v>
      </c>
      <c r="P61" s="12">
        <v>20710</v>
      </c>
      <c r="Q61" s="12">
        <v>1288</v>
      </c>
      <c r="R61" s="30">
        <f>SUM(G61:Q61)</f>
        <v>605402</v>
      </c>
      <c r="S61" s="12">
        <v>240337</v>
      </c>
      <c r="T61" s="12">
        <v>47150</v>
      </c>
      <c r="U61" s="12">
        <v>31509</v>
      </c>
      <c r="V61" s="12">
        <v>44146</v>
      </c>
      <c r="W61" s="12">
        <v>100708</v>
      </c>
      <c r="X61" s="12">
        <v>99934</v>
      </c>
      <c r="Y61" s="12">
        <v>25762</v>
      </c>
      <c r="Z61" s="12">
        <v>63366</v>
      </c>
      <c r="AA61" s="12"/>
      <c r="AB61" s="13">
        <f>SUM(S61:AA61)</f>
        <v>652912</v>
      </c>
      <c r="AC61" s="14">
        <f t="shared" si="2"/>
        <v>-47510</v>
      </c>
      <c r="AD61" s="12">
        <v>4203003</v>
      </c>
      <c r="AE61" s="12">
        <v>129904</v>
      </c>
      <c r="AF61" s="12">
        <v>477087</v>
      </c>
      <c r="AG61" s="12">
        <v>156458</v>
      </c>
      <c r="AH61" s="30">
        <f>SUM(AD61:AG61)</f>
        <v>4966452</v>
      </c>
      <c r="AI61" s="12">
        <v>7638</v>
      </c>
      <c r="AJ61" s="30">
        <f>+AH61-AI61</f>
        <v>4958814</v>
      </c>
    </row>
    <row r="62" spans="1:36" ht="17.850000000000001" customHeight="1" x14ac:dyDescent="0.25">
      <c r="A62" s="5">
        <f t="shared" si="5"/>
        <v>59</v>
      </c>
      <c r="B62" s="5" t="s">
        <v>46</v>
      </c>
      <c r="C62" s="33">
        <v>9845</v>
      </c>
      <c r="D62" s="6" t="s">
        <v>301</v>
      </c>
      <c r="E62" s="6"/>
      <c r="F62" s="5" t="s">
        <v>333</v>
      </c>
      <c r="G62" s="12">
        <v>8855</v>
      </c>
      <c r="H62" s="12"/>
      <c r="I62" s="12">
        <v>0</v>
      </c>
      <c r="J62" s="12">
        <v>0</v>
      </c>
      <c r="K62" s="12"/>
      <c r="L62" s="12">
        <v>0</v>
      </c>
      <c r="M62" s="12"/>
      <c r="N62" s="12">
        <v>16450</v>
      </c>
      <c r="O62" s="12">
        <v>2619</v>
      </c>
      <c r="P62" s="12"/>
      <c r="Q62" s="12"/>
      <c r="R62" s="30">
        <f t="shared" si="7"/>
        <v>27924</v>
      </c>
      <c r="S62" s="12">
        <v>0</v>
      </c>
      <c r="T62" s="12">
        <v>0</v>
      </c>
      <c r="U62" s="12">
        <v>1798</v>
      </c>
      <c r="V62" s="12">
        <v>416</v>
      </c>
      <c r="W62" s="12">
        <v>7793</v>
      </c>
      <c r="X62" s="12">
        <v>2703</v>
      </c>
      <c r="Y62" s="12">
        <v>2633</v>
      </c>
      <c r="Z62" s="12">
        <v>2200</v>
      </c>
      <c r="AA62" s="12">
        <v>8197</v>
      </c>
      <c r="AB62" s="13">
        <f t="shared" si="8"/>
        <v>25740</v>
      </c>
      <c r="AC62" s="14">
        <f t="shared" si="2"/>
        <v>2184</v>
      </c>
      <c r="AD62" s="12">
        <v>855000</v>
      </c>
      <c r="AE62" s="12"/>
      <c r="AF62" s="12">
        <v>123893</v>
      </c>
      <c r="AG62" s="12">
        <v>0</v>
      </c>
      <c r="AH62" s="30">
        <f t="shared" si="13"/>
        <v>978893</v>
      </c>
      <c r="AI62" s="12"/>
      <c r="AJ62" s="30">
        <f t="shared" si="9"/>
        <v>978893</v>
      </c>
    </row>
    <row r="63" spans="1:36" ht="17.850000000000001" customHeight="1" x14ac:dyDescent="0.25">
      <c r="A63" s="5">
        <f t="shared" si="5"/>
        <v>60</v>
      </c>
      <c r="B63" s="5" t="s">
        <v>46</v>
      </c>
      <c r="C63" s="33">
        <v>9832</v>
      </c>
      <c r="D63" s="6" t="s">
        <v>302</v>
      </c>
      <c r="E63" s="6"/>
      <c r="F63" s="5" t="s">
        <v>333</v>
      </c>
      <c r="G63" s="12">
        <v>227359</v>
      </c>
      <c r="H63" s="12">
        <v>0</v>
      </c>
      <c r="I63" s="12"/>
      <c r="J63" s="12">
        <v>715012</v>
      </c>
      <c r="K63" s="12">
        <v>11000</v>
      </c>
      <c r="L63" s="12">
        <v>24562</v>
      </c>
      <c r="M63" s="12"/>
      <c r="N63" s="12">
        <v>28973</v>
      </c>
      <c r="O63" s="12">
        <v>29611</v>
      </c>
      <c r="P63" s="12">
        <v>7903</v>
      </c>
      <c r="Q63" s="12"/>
      <c r="R63" s="30">
        <f>SUM(G63:Q63)</f>
        <v>1044420</v>
      </c>
      <c r="S63" s="12">
        <v>139023</v>
      </c>
      <c r="T63" s="12">
        <v>26000</v>
      </c>
      <c r="U63" s="12">
        <v>6046</v>
      </c>
      <c r="V63" s="12">
        <v>64114</v>
      </c>
      <c r="W63" s="12">
        <v>60294</v>
      </c>
      <c r="X63" s="12">
        <v>93748</v>
      </c>
      <c r="Y63" s="12">
        <v>6453</v>
      </c>
      <c r="Z63" s="12">
        <v>11368</v>
      </c>
      <c r="AA63" s="12">
        <v>0</v>
      </c>
      <c r="AB63" s="13">
        <f>SUM(S63:AA63)</f>
        <v>407046</v>
      </c>
      <c r="AC63" s="14">
        <f t="shared" si="2"/>
        <v>637374</v>
      </c>
      <c r="AD63" s="12">
        <v>2328223</v>
      </c>
      <c r="AE63" s="12">
        <v>12961</v>
      </c>
      <c r="AF63" s="12">
        <v>1130129</v>
      </c>
      <c r="AG63" s="12">
        <v>16554</v>
      </c>
      <c r="AH63" s="30">
        <f>SUM(AD63:AG63)</f>
        <v>3487867</v>
      </c>
      <c r="AI63" s="12">
        <v>13435</v>
      </c>
      <c r="AJ63" s="30">
        <f>+AH63-AI63</f>
        <v>3474432</v>
      </c>
    </row>
    <row r="64" spans="1:36" ht="17.850000000000001" customHeight="1" x14ac:dyDescent="0.25">
      <c r="A64" s="5">
        <f t="shared" si="5"/>
        <v>61</v>
      </c>
      <c r="B64" s="5" t="s">
        <v>46</v>
      </c>
      <c r="C64" s="33">
        <v>9848</v>
      </c>
      <c r="D64" s="6" t="s">
        <v>303</v>
      </c>
      <c r="E64" s="6"/>
      <c r="F64" s="5" t="s">
        <v>333</v>
      </c>
      <c r="G64" s="12">
        <v>28252</v>
      </c>
      <c r="H64" s="12">
        <v>0</v>
      </c>
      <c r="I64" s="12"/>
      <c r="J64" s="12">
        <v>0</v>
      </c>
      <c r="K64" s="12"/>
      <c r="L64" s="12">
        <v>0</v>
      </c>
      <c r="M64" s="12"/>
      <c r="N64" s="12">
        <v>26809</v>
      </c>
      <c r="O64" s="12">
        <v>7198</v>
      </c>
      <c r="P64" s="12"/>
      <c r="Q64" s="12">
        <v>5464</v>
      </c>
      <c r="R64" s="30">
        <f t="shared" si="7"/>
        <v>67723</v>
      </c>
      <c r="S64" s="12">
        <v>38617</v>
      </c>
      <c r="T64" s="12"/>
      <c r="U64" s="12">
        <v>4743</v>
      </c>
      <c r="V64" s="12">
        <v>800</v>
      </c>
      <c r="W64" s="12">
        <v>29583</v>
      </c>
      <c r="X64" s="12">
        <v>2447</v>
      </c>
      <c r="Y64" s="12"/>
      <c r="Z64" s="12">
        <v>1400</v>
      </c>
      <c r="AA64" s="12">
        <v>2458</v>
      </c>
      <c r="AB64" s="13">
        <f t="shared" si="8"/>
        <v>80048</v>
      </c>
      <c r="AC64" s="14">
        <f t="shared" si="2"/>
        <v>-12325</v>
      </c>
      <c r="AD64" s="12"/>
      <c r="AE64" s="12">
        <v>4425</v>
      </c>
      <c r="AF64" s="12">
        <v>343623</v>
      </c>
      <c r="AG64" s="12">
        <v>1027</v>
      </c>
      <c r="AH64" s="30">
        <f t="shared" si="13"/>
        <v>349075</v>
      </c>
      <c r="AI64" s="12"/>
      <c r="AJ64" s="30">
        <f t="shared" si="9"/>
        <v>349075</v>
      </c>
    </row>
    <row r="65" spans="1:36" ht="17.850000000000001" customHeight="1" x14ac:dyDescent="0.25">
      <c r="A65" s="5">
        <f t="shared" si="5"/>
        <v>62</v>
      </c>
      <c r="B65" s="5" t="s">
        <v>46</v>
      </c>
      <c r="C65" s="5">
        <v>9821</v>
      </c>
      <c r="D65" s="6" t="s">
        <v>304</v>
      </c>
      <c r="E65" s="6"/>
      <c r="F65" s="5" t="s">
        <v>54</v>
      </c>
      <c r="G65" s="12">
        <v>39778</v>
      </c>
      <c r="H65" s="12"/>
      <c r="I65" s="12">
        <v>2531</v>
      </c>
      <c r="J65" s="12">
        <v>0</v>
      </c>
      <c r="K65" s="12">
        <v>0</v>
      </c>
      <c r="L65" s="12">
        <v>0</v>
      </c>
      <c r="M65" s="12"/>
      <c r="N65" s="12">
        <v>1850</v>
      </c>
      <c r="O65" s="12">
        <v>920</v>
      </c>
      <c r="P65" s="12"/>
      <c r="Q65" s="12">
        <v>801</v>
      </c>
      <c r="R65" s="30">
        <f>SUM(G65:Q65)</f>
        <v>45880</v>
      </c>
      <c r="S65" s="12">
        <v>10255</v>
      </c>
      <c r="T65" s="12">
        <v>3136</v>
      </c>
      <c r="U65" s="12">
        <v>6673</v>
      </c>
      <c r="V65" s="12">
        <v>207</v>
      </c>
      <c r="W65" s="12">
        <v>6495</v>
      </c>
      <c r="X65" s="12">
        <v>8021</v>
      </c>
      <c r="Y65" s="12">
        <v>2142</v>
      </c>
      <c r="Z65" s="12">
        <v>826</v>
      </c>
      <c r="AA65" s="12"/>
      <c r="AB65" s="13">
        <f>SUM(S65:AA65)</f>
        <v>37755</v>
      </c>
      <c r="AC65" s="14">
        <f t="shared" si="2"/>
        <v>8125</v>
      </c>
      <c r="AD65" s="12">
        <v>422000</v>
      </c>
      <c r="AE65" s="12">
        <v>0</v>
      </c>
      <c r="AF65" s="12">
        <v>54260</v>
      </c>
      <c r="AG65" s="12">
        <v>0</v>
      </c>
      <c r="AH65" s="30">
        <f>SUM(AD65:AG65)</f>
        <v>476260</v>
      </c>
      <c r="AI65" s="12">
        <v>0</v>
      </c>
      <c r="AJ65" s="30">
        <f>+AH65-AI65</f>
        <v>476260</v>
      </c>
    </row>
    <row r="66" spans="1:36" s="40" customFormat="1" ht="15.75" x14ac:dyDescent="0.25">
      <c r="A66" s="36"/>
      <c r="B66" s="36"/>
      <c r="C66" s="37"/>
      <c r="D66" s="38" t="s">
        <v>326</v>
      </c>
      <c r="E66" s="38"/>
      <c r="F66" s="36"/>
      <c r="G66" s="39">
        <f>SUBTOTAL(109,G4:G65)</f>
        <v>5494533</v>
      </c>
      <c r="H66" s="39">
        <f t="shared" ref="H66:Q66" si="14">SUBTOTAL(109,H4:H65)</f>
        <v>38150</v>
      </c>
      <c r="I66" s="39">
        <f t="shared" si="14"/>
        <v>328889</v>
      </c>
      <c r="J66" s="39">
        <f t="shared" si="14"/>
        <v>873104</v>
      </c>
      <c r="K66" s="39">
        <f t="shared" si="14"/>
        <v>793361</v>
      </c>
      <c r="L66" s="39">
        <f t="shared" si="14"/>
        <v>561929</v>
      </c>
      <c r="M66" s="39">
        <f t="shared" si="14"/>
        <v>0</v>
      </c>
      <c r="N66" s="39">
        <f t="shared" si="14"/>
        <v>1290699</v>
      </c>
      <c r="O66" s="39">
        <f t="shared" si="14"/>
        <v>764890</v>
      </c>
      <c r="P66" s="39">
        <f t="shared" si="14"/>
        <v>312596</v>
      </c>
      <c r="Q66" s="39">
        <f t="shared" si="14"/>
        <v>118019</v>
      </c>
      <c r="R66" s="44">
        <f>SUBTOTAL(109,R4:R65)</f>
        <v>10576170</v>
      </c>
      <c r="S66" s="39">
        <f>SUBTOTAL(109,S4:S65)</f>
        <v>3077085</v>
      </c>
      <c r="T66" s="39">
        <f t="shared" ref="T66:AA66" si="15">SUBTOTAL(109,T4:T65)</f>
        <v>454229</v>
      </c>
      <c r="U66" s="39">
        <f t="shared" si="15"/>
        <v>233184</v>
      </c>
      <c r="V66" s="39">
        <f t="shared" si="15"/>
        <v>1239375</v>
      </c>
      <c r="W66" s="39">
        <f t="shared" si="15"/>
        <v>1948858</v>
      </c>
      <c r="X66" s="39">
        <f t="shared" si="15"/>
        <v>1154840</v>
      </c>
      <c r="Y66" s="39">
        <f t="shared" si="15"/>
        <v>394960</v>
      </c>
      <c r="Z66" s="39">
        <f t="shared" si="15"/>
        <v>191920</v>
      </c>
      <c r="AA66" s="39">
        <f t="shared" si="15"/>
        <v>452419</v>
      </c>
      <c r="AB66" s="50">
        <f>SUBTOTAL(109,AB4:AB65)</f>
        <v>9146870</v>
      </c>
      <c r="AC66" s="50">
        <f>SUBTOTAL(109,AC4:AC65)</f>
        <v>1429300</v>
      </c>
      <c r="AD66" s="39">
        <f>SUBTOTAL(109,AD4:AD65)</f>
        <v>115093629</v>
      </c>
      <c r="AE66" s="39">
        <f t="shared" ref="AE66:AG66" si="16">SUBTOTAL(109,AE4:AE65)</f>
        <v>3043440</v>
      </c>
      <c r="AF66" s="39">
        <f t="shared" si="16"/>
        <v>22882722</v>
      </c>
      <c r="AG66" s="39">
        <f t="shared" si="16"/>
        <v>317438</v>
      </c>
      <c r="AH66" s="44">
        <f>SUBTOTAL(109,AH4:AH65)</f>
        <v>141337229</v>
      </c>
      <c r="AI66" s="39">
        <f>SUBTOTAL(109,AI4:AI65)</f>
        <v>3251379</v>
      </c>
      <c r="AJ66" s="44">
        <f>SUBTOTAL(109,AJ4:AJ65)</f>
        <v>138085850</v>
      </c>
    </row>
    <row r="67" spans="1:36" s="40" customFormat="1" ht="15.75" x14ac:dyDescent="0.25">
      <c r="A67" s="41"/>
      <c r="B67" s="41"/>
      <c r="C67" s="42"/>
      <c r="D67" s="38" t="s">
        <v>87</v>
      </c>
      <c r="E67" s="43"/>
      <c r="F67" s="41"/>
      <c r="G67" s="39">
        <v>5509083</v>
      </c>
      <c r="H67" s="39">
        <v>28229</v>
      </c>
      <c r="I67" s="39">
        <v>332025</v>
      </c>
      <c r="J67" s="39">
        <v>658168</v>
      </c>
      <c r="K67" s="39">
        <v>598118</v>
      </c>
      <c r="L67" s="39">
        <v>1647070</v>
      </c>
      <c r="M67" s="39">
        <v>172515</v>
      </c>
      <c r="N67" s="39">
        <v>1085596</v>
      </c>
      <c r="O67" s="39">
        <v>390528.4</v>
      </c>
      <c r="P67" s="39">
        <v>352821</v>
      </c>
      <c r="Q67" s="39">
        <v>88811</v>
      </c>
      <c r="R67" s="44">
        <v>10862964.4</v>
      </c>
      <c r="S67" s="46">
        <v>2891583</v>
      </c>
      <c r="T67" s="39">
        <v>450391</v>
      </c>
      <c r="U67" s="39">
        <v>336614</v>
      </c>
      <c r="V67" s="39">
        <v>1302176</v>
      </c>
      <c r="W67" s="39">
        <v>1927390</v>
      </c>
      <c r="X67" s="39">
        <v>1148088</v>
      </c>
      <c r="Y67" s="39">
        <v>359387</v>
      </c>
      <c r="Z67" s="39">
        <v>295249</v>
      </c>
      <c r="AA67" s="39">
        <v>527924</v>
      </c>
      <c r="AB67" s="50">
        <v>9238802</v>
      </c>
      <c r="AC67" s="52">
        <v>1624162.4</v>
      </c>
      <c r="AD67" s="39">
        <v>97139896</v>
      </c>
      <c r="AE67" s="39">
        <v>2117067</v>
      </c>
      <c r="AF67" s="39">
        <v>22297346</v>
      </c>
      <c r="AG67" s="39">
        <v>266620</v>
      </c>
      <c r="AH67" s="44">
        <v>121820929</v>
      </c>
      <c r="AI67" s="39">
        <v>764093</v>
      </c>
      <c r="AJ67" s="44">
        <v>121056836</v>
      </c>
    </row>
    <row r="68" spans="1:36" s="40" customFormat="1" ht="15.75" x14ac:dyDescent="0.25">
      <c r="A68" s="41"/>
      <c r="B68" s="41"/>
      <c r="C68" s="42"/>
      <c r="D68" s="38" t="s">
        <v>324</v>
      </c>
      <c r="E68" s="43"/>
      <c r="F68" s="41"/>
      <c r="G68" s="47">
        <f>G66/G67</f>
        <v>0.9973589070994211</v>
      </c>
      <c r="H68" s="47">
        <f t="shared" ref="H68:AJ68" si="17">H66/H67</f>
        <v>1.3514470934145737</v>
      </c>
      <c r="I68" s="47">
        <f t="shared" si="17"/>
        <v>0.99055492809276413</v>
      </c>
      <c r="J68" s="47">
        <f t="shared" si="17"/>
        <v>1.3265670770988562</v>
      </c>
      <c r="K68" s="47">
        <f t="shared" si="17"/>
        <v>1.3264288986454178</v>
      </c>
      <c r="L68" s="47">
        <f t="shared" si="17"/>
        <v>0.34116886349699771</v>
      </c>
      <c r="M68" s="47">
        <f t="shared" si="17"/>
        <v>0</v>
      </c>
      <c r="N68" s="47">
        <f t="shared" si="17"/>
        <v>1.188931241456306</v>
      </c>
      <c r="O68" s="47">
        <f t="shared" si="17"/>
        <v>1.9586027546268081</v>
      </c>
      <c r="P68" s="47">
        <f t="shared" si="17"/>
        <v>0.88599034637960894</v>
      </c>
      <c r="Q68" s="47">
        <f t="shared" si="17"/>
        <v>1.328878179504791</v>
      </c>
      <c r="R68" s="48">
        <f t="shared" si="17"/>
        <v>0.9735988824560633</v>
      </c>
      <c r="S68" s="47">
        <f t="shared" si="17"/>
        <v>1.0641524037179635</v>
      </c>
      <c r="T68" s="47">
        <f t="shared" si="17"/>
        <v>1.0085214846655461</v>
      </c>
      <c r="U68" s="47">
        <f t="shared" si="17"/>
        <v>0.69273411088071202</v>
      </c>
      <c r="V68" s="47">
        <f t="shared" si="17"/>
        <v>0.9517722642714963</v>
      </c>
      <c r="W68" s="47">
        <f t="shared" si="17"/>
        <v>1.0111383788439288</v>
      </c>
      <c r="X68" s="47">
        <f t="shared" si="17"/>
        <v>1.0058810822863753</v>
      </c>
      <c r="Y68" s="47">
        <f t="shared" si="17"/>
        <v>1.0989824339778567</v>
      </c>
      <c r="Z68" s="47">
        <f t="shared" si="17"/>
        <v>0.65002760381914926</v>
      </c>
      <c r="AA68" s="47">
        <f t="shared" si="17"/>
        <v>0.85697751949144196</v>
      </c>
      <c r="AB68" s="51">
        <f t="shared" si="17"/>
        <v>0.99004935921345649</v>
      </c>
      <c r="AC68" s="51">
        <f t="shared" si="17"/>
        <v>0.8800228351549082</v>
      </c>
      <c r="AD68" s="47">
        <f t="shared" si="17"/>
        <v>1.1848234735602352</v>
      </c>
      <c r="AE68" s="47">
        <f t="shared" si="17"/>
        <v>1.4375737754166495</v>
      </c>
      <c r="AF68" s="47">
        <f t="shared" si="17"/>
        <v>1.0262531693233805</v>
      </c>
      <c r="AG68" s="47">
        <f t="shared" si="17"/>
        <v>1.1906008551496512</v>
      </c>
      <c r="AH68" s="48">
        <f t="shared" si="17"/>
        <v>1.1602048199780186</v>
      </c>
      <c r="AI68" s="47">
        <f t="shared" si="17"/>
        <v>4.2552136978090367</v>
      </c>
      <c r="AJ68" s="48">
        <f t="shared" si="17"/>
        <v>1.1406695777180234</v>
      </c>
    </row>
    <row r="71" spans="1:36" x14ac:dyDescent="0.25">
      <c r="A71" s="21" t="s">
        <v>88</v>
      </c>
      <c r="B71" s="22"/>
      <c r="F71">
        <f>COUNTIF(F4:F68,"Y")</f>
        <v>45</v>
      </c>
    </row>
    <row r="72" spans="1:36" x14ac:dyDescent="0.25">
      <c r="A72" s="23" t="s">
        <v>89</v>
      </c>
      <c r="B72" s="24">
        <f>COUNT(tblSouthern[[#All],[Ref]])</f>
        <v>62</v>
      </c>
    </row>
    <row r="73" spans="1:36" x14ac:dyDescent="0.25">
      <c r="A73" s="25" t="s">
        <v>90</v>
      </c>
      <c r="B73" s="26">
        <f>COUNTIF(tblSouthern[[#All],[2023 Statistics Returned (Y/N)]],"Y")</f>
        <v>45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B34F-3A03-4D01-B97F-382F8855F425}">
  <sheetPr>
    <tabColor rgb="FFFF0000"/>
  </sheetPr>
  <dimension ref="A1:AJ26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19" sqref="F19"/>
    </sheetView>
  </sheetViews>
  <sheetFormatPr defaultColWidth="12.42578125" defaultRowHeight="15" x14ac:dyDescent="0.25"/>
  <cols>
    <col min="2" max="2" width="15.42578125" bestFit="1" customWidth="1"/>
    <col min="3" max="3" width="12.42578125" style="35"/>
    <col min="4" max="4" width="54.42578125" bestFit="1" customWidth="1"/>
    <col min="5" max="5" width="17" bestFit="1" customWidth="1"/>
    <col min="6" max="36" width="15.5703125" customWidth="1"/>
  </cols>
  <sheetData>
    <row r="1" spans="1:36" s="28" customFormat="1" ht="23.25" x14ac:dyDescent="0.35">
      <c r="A1" s="4" t="s">
        <v>332</v>
      </c>
      <c r="G1" s="105" t="s">
        <v>2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 t="s">
        <v>3</v>
      </c>
      <c r="T1" s="106"/>
      <c r="U1" s="106"/>
      <c r="V1" s="106"/>
      <c r="W1" s="106"/>
      <c r="X1" s="106"/>
      <c r="Y1" s="106"/>
      <c r="Z1" s="106"/>
      <c r="AA1" s="106"/>
      <c r="AB1" s="106"/>
      <c r="AC1" s="29" t="s">
        <v>4</v>
      </c>
      <c r="AD1" s="105" t="s">
        <v>5</v>
      </c>
      <c r="AE1" s="105"/>
      <c r="AF1" s="105"/>
      <c r="AG1" s="105"/>
      <c r="AH1" s="105"/>
      <c r="AI1" s="105"/>
      <c r="AJ1" s="105"/>
    </row>
    <row r="2" spans="1:36" ht="17.850000000000001" customHeight="1" x14ac:dyDescent="0.25">
      <c r="C2"/>
    </row>
    <row r="3" spans="1:36" ht="62.1" customHeight="1" x14ac:dyDescent="0.25">
      <c r="A3" s="1" t="s">
        <v>6</v>
      </c>
      <c r="B3" s="1" t="s">
        <v>7</v>
      </c>
      <c r="C3" s="1" t="s">
        <v>49</v>
      </c>
      <c r="D3" s="1" t="s">
        <v>50</v>
      </c>
      <c r="E3" s="1" t="s">
        <v>51</v>
      </c>
      <c r="F3" s="8" t="s">
        <v>337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 t="s">
        <v>21</v>
      </c>
      <c r="R3" s="9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2" t="s">
        <v>27</v>
      </c>
      <c r="X3" s="2" t="s">
        <v>28</v>
      </c>
      <c r="Y3" s="2" t="s">
        <v>29</v>
      </c>
      <c r="Z3" s="2" t="s">
        <v>30</v>
      </c>
      <c r="AA3" s="2" t="s">
        <v>31</v>
      </c>
      <c r="AB3" s="10" t="s">
        <v>32</v>
      </c>
      <c r="AC3" s="10" t="s">
        <v>33</v>
      </c>
      <c r="AD3" s="2" t="s">
        <v>34</v>
      </c>
      <c r="AE3" s="2" t="s">
        <v>35</v>
      </c>
      <c r="AF3" s="2" t="s">
        <v>36</v>
      </c>
      <c r="AG3" s="2" t="s">
        <v>37</v>
      </c>
      <c r="AH3" s="9" t="s">
        <v>38</v>
      </c>
      <c r="AI3" s="2" t="s">
        <v>39</v>
      </c>
      <c r="AJ3" s="9" t="s">
        <v>40</v>
      </c>
    </row>
    <row r="4" spans="1:36" ht="17.850000000000001" customHeight="1" x14ac:dyDescent="0.25">
      <c r="A4" s="35">
        <v>1</v>
      </c>
      <c r="B4" t="s">
        <v>47</v>
      </c>
      <c r="C4" s="35">
        <v>9490</v>
      </c>
      <c r="D4" t="s">
        <v>305</v>
      </c>
      <c r="F4" t="s">
        <v>54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/>
      <c r="N4" s="12">
        <v>0</v>
      </c>
      <c r="O4" s="12">
        <v>0</v>
      </c>
      <c r="P4" s="12">
        <v>0</v>
      </c>
      <c r="Q4" s="12">
        <v>0</v>
      </c>
      <c r="R4" s="32">
        <f t="shared" ref="R4:R17" si="0">SUM(G4:Q4)</f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3">
        <f t="shared" ref="AB4:AB17" si="1">SUM(S4:AA4)</f>
        <v>0</v>
      </c>
      <c r="AC4" s="14">
        <f t="shared" ref="AC4:AC18" si="2">R4-AB4</f>
        <v>0</v>
      </c>
      <c r="AD4" s="12">
        <v>0</v>
      </c>
      <c r="AE4" s="12">
        <v>0</v>
      </c>
      <c r="AF4" s="12">
        <v>0</v>
      </c>
      <c r="AG4" s="12">
        <v>0</v>
      </c>
      <c r="AH4" s="32">
        <f t="shared" ref="AH4:AH17" si="3">SUM(AD4:AG4)</f>
        <v>0</v>
      </c>
      <c r="AI4" s="12">
        <v>0</v>
      </c>
      <c r="AJ4" s="32">
        <f t="shared" ref="AJ4:AJ17" si="4">+AH4-AI4</f>
        <v>0</v>
      </c>
    </row>
    <row r="5" spans="1:36" ht="17.850000000000001" customHeight="1" x14ac:dyDescent="0.25">
      <c r="A5" s="35">
        <f t="shared" ref="A5:A18" si="5">A4+1</f>
        <v>2</v>
      </c>
      <c r="B5" t="s">
        <v>47</v>
      </c>
      <c r="C5" s="35">
        <v>9483</v>
      </c>
      <c r="D5" t="s">
        <v>306</v>
      </c>
      <c r="F5" t="s">
        <v>54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/>
      <c r="N5" s="12">
        <v>0</v>
      </c>
      <c r="O5" s="12">
        <v>0</v>
      </c>
      <c r="P5" s="12">
        <v>0</v>
      </c>
      <c r="Q5" s="12">
        <v>0</v>
      </c>
      <c r="R5" s="32">
        <f t="shared" si="0"/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3">
        <f t="shared" si="1"/>
        <v>0</v>
      </c>
      <c r="AC5" s="14">
        <f t="shared" si="2"/>
        <v>0</v>
      </c>
      <c r="AD5" s="12">
        <v>0</v>
      </c>
      <c r="AE5" s="12">
        <v>0</v>
      </c>
      <c r="AF5" s="12">
        <v>0</v>
      </c>
      <c r="AG5" s="12">
        <v>0</v>
      </c>
      <c r="AH5" s="32">
        <f t="shared" si="3"/>
        <v>0</v>
      </c>
      <c r="AI5" s="12">
        <v>0</v>
      </c>
      <c r="AJ5" s="32">
        <f t="shared" si="4"/>
        <v>0</v>
      </c>
    </row>
    <row r="6" spans="1:36" ht="17.850000000000001" customHeight="1" x14ac:dyDescent="0.25">
      <c r="A6" s="35">
        <f t="shared" si="5"/>
        <v>3</v>
      </c>
      <c r="B6" t="s">
        <v>47</v>
      </c>
      <c r="C6" s="35">
        <v>9494</v>
      </c>
      <c r="D6" t="s">
        <v>307</v>
      </c>
      <c r="F6" t="s">
        <v>54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/>
      <c r="N6" s="12">
        <v>0</v>
      </c>
      <c r="O6" s="12">
        <v>0</v>
      </c>
      <c r="P6" s="12">
        <v>0</v>
      </c>
      <c r="Q6" s="12">
        <v>0</v>
      </c>
      <c r="R6" s="32">
        <f t="shared" si="0"/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3">
        <f t="shared" si="1"/>
        <v>0</v>
      </c>
      <c r="AC6" s="14">
        <f t="shared" si="2"/>
        <v>0</v>
      </c>
      <c r="AD6" s="12">
        <v>0</v>
      </c>
      <c r="AE6" s="12">
        <v>0</v>
      </c>
      <c r="AF6" s="12">
        <v>0</v>
      </c>
      <c r="AG6" s="12">
        <v>0</v>
      </c>
      <c r="AH6" s="32">
        <f t="shared" si="3"/>
        <v>0</v>
      </c>
      <c r="AI6" s="12">
        <v>0</v>
      </c>
      <c r="AJ6" s="32">
        <f t="shared" si="4"/>
        <v>0</v>
      </c>
    </row>
    <row r="7" spans="1:36" ht="17.850000000000001" customHeight="1" x14ac:dyDescent="0.25">
      <c r="A7" s="35">
        <f t="shared" si="5"/>
        <v>4</v>
      </c>
      <c r="B7" t="s">
        <v>47</v>
      </c>
      <c r="C7" s="35">
        <v>9485</v>
      </c>
      <c r="D7" t="s">
        <v>308</v>
      </c>
      <c r="F7" t="s">
        <v>54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/>
      <c r="N7" s="12">
        <v>0</v>
      </c>
      <c r="O7" s="12">
        <v>0</v>
      </c>
      <c r="P7" s="12">
        <v>0</v>
      </c>
      <c r="Q7" s="12">
        <v>0</v>
      </c>
      <c r="R7" s="32">
        <f t="shared" si="0"/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3">
        <f t="shared" si="1"/>
        <v>0</v>
      </c>
      <c r="AC7" s="14">
        <f t="shared" si="2"/>
        <v>0</v>
      </c>
      <c r="AD7" s="12">
        <v>0</v>
      </c>
      <c r="AE7" s="12">
        <v>0</v>
      </c>
      <c r="AF7" s="12">
        <v>0</v>
      </c>
      <c r="AG7" s="12">
        <v>0</v>
      </c>
      <c r="AH7" s="32">
        <f t="shared" si="3"/>
        <v>0</v>
      </c>
      <c r="AI7" s="12">
        <v>0</v>
      </c>
      <c r="AJ7" s="32">
        <f t="shared" si="4"/>
        <v>0</v>
      </c>
    </row>
    <row r="8" spans="1:36" ht="17.850000000000001" customHeight="1" x14ac:dyDescent="0.25">
      <c r="A8" s="35">
        <f t="shared" si="5"/>
        <v>5</v>
      </c>
      <c r="B8" t="s">
        <v>47</v>
      </c>
      <c r="C8" s="35">
        <v>9486</v>
      </c>
      <c r="D8" t="s">
        <v>309</v>
      </c>
      <c r="F8" t="s">
        <v>54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/>
      <c r="N8" s="12">
        <v>0</v>
      </c>
      <c r="O8" s="12">
        <v>0</v>
      </c>
      <c r="P8" s="12">
        <v>0</v>
      </c>
      <c r="Q8" s="12">
        <v>0</v>
      </c>
      <c r="R8" s="32">
        <f t="shared" si="0"/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3">
        <f t="shared" si="1"/>
        <v>0</v>
      </c>
      <c r="AC8" s="14">
        <f t="shared" si="2"/>
        <v>0</v>
      </c>
      <c r="AD8" s="12">
        <v>0</v>
      </c>
      <c r="AE8" s="12">
        <v>0</v>
      </c>
      <c r="AF8" s="12">
        <v>0</v>
      </c>
      <c r="AG8" s="12">
        <v>0</v>
      </c>
      <c r="AH8" s="32">
        <f t="shared" si="3"/>
        <v>0</v>
      </c>
      <c r="AI8" s="12">
        <v>0</v>
      </c>
      <c r="AJ8" s="32">
        <f t="shared" si="4"/>
        <v>0</v>
      </c>
    </row>
    <row r="9" spans="1:36" ht="17.850000000000001" customHeight="1" x14ac:dyDescent="0.25">
      <c r="A9" s="35">
        <f t="shared" si="5"/>
        <v>6</v>
      </c>
      <c r="B9" t="s">
        <v>47</v>
      </c>
      <c r="C9" s="35">
        <v>9487</v>
      </c>
      <c r="D9" t="s">
        <v>310</v>
      </c>
      <c r="F9" t="s">
        <v>54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/>
      <c r="N9" s="12">
        <v>0</v>
      </c>
      <c r="O9" s="12">
        <v>0</v>
      </c>
      <c r="P9" s="12">
        <v>0</v>
      </c>
      <c r="Q9" s="12">
        <v>0</v>
      </c>
      <c r="R9" s="32">
        <f t="shared" si="0"/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3">
        <f t="shared" si="1"/>
        <v>0</v>
      </c>
      <c r="AC9" s="14">
        <f t="shared" si="2"/>
        <v>0</v>
      </c>
      <c r="AD9" s="12">
        <v>0</v>
      </c>
      <c r="AE9" s="12">
        <v>0</v>
      </c>
      <c r="AF9" s="12">
        <v>0</v>
      </c>
      <c r="AG9" s="12">
        <v>0</v>
      </c>
      <c r="AH9" s="32">
        <f t="shared" si="3"/>
        <v>0</v>
      </c>
      <c r="AI9" s="12">
        <v>0</v>
      </c>
      <c r="AJ9" s="32">
        <f t="shared" si="4"/>
        <v>0</v>
      </c>
    </row>
    <row r="10" spans="1:36" ht="17.850000000000001" customHeight="1" x14ac:dyDescent="0.25">
      <c r="A10" s="35">
        <f t="shared" si="5"/>
        <v>7</v>
      </c>
      <c r="B10" t="s">
        <v>47</v>
      </c>
      <c r="C10" s="35">
        <v>9488</v>
      </c>
      <c r="D10" t="s">
        <v>311</v>
      </c>
      <c r="F10" t="s">
        <v>54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/>
      <c r="N10" s="12">
        <v>0</v>
      </c>
      <c r="O10" s="12">
        <v>0</v>
      </c>
      <c r="P10" s="12">
        <v>0</v>
      </c>
      <c r="Q10" s="12">
        <v>0</v>
      </c>
      <c r="R10" s="32">
        <f t="shared" si="0"/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3">
        <f t="shared" si="1"/>
        <v>0</v>
      </c>
      <c r="AC10" s="14">
        <f t="shared" si="2"/>
        <v>0</v>
      </c>
      <c r="AD10" s="12">
        <v>0</v>
      </c>
      <c r="AE10" s="12">
        <v>0</v>
      </c>
      <c r="AF10" s="12">
        <v>0</v>
      </c>
      <c r="AG10" s="12">
        <v>0</v>
      </c>
      <c r="AH10" s="32">
        <f t="shared" si="3"/>
        <v>0</v>
      </c>
      <c r="AI10" s="12">
        <v>0</v>
      </c>
      <c r="AJ10" s="32">
        <f t="shared" si="4"/>
        <v>0</v>
      </c>
    </row>
    <row r="11" spans="1:36" ht="17.850000000000001" customHeight="1" x14ac:dyDescent="0.25">
      <c r="A11" s="35">
        <f t="shared" si="5"/>
        <v>8</v>
      </c>
      <c r="B11" t="s">
        <v>47</v>
      </c>
      <c r="C11" s="35">
        <v>9476</v>
      </c>
      <c r="D11" t="s">
        <v>312</v>
      </c>
      <c r="F11" t="s">
        <v>54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/>
      <c r="N11" s="12">
        <v>0</v>
      </c>
      <c r="O11" s="12">
        <v>0</v>
      </c>
      <c r="P11" s="12">
        <v>0</v>
      </c>
      <c r="Q11" s="12">
        <v>0</v>
      </c>
      <c r="R11" s="32">
        <f t="shared" si="0"/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3">
        <f t="shared" si="1"/>
        <v>0</v>
      </c>
      <c r="AC11" s="14">
        <f t="shared" si="2"/>
        <v>0</v>
      </c>
      <c r="AD11" s="12">
        <v>0</v>
      </c>
      <c r="AE11" s="12">
        <v>0</v>
      </c>
      <c r="AF11" s="12">
        <v>0</v>
      </c>
      <c r="AG11" s="12">
        <v>0</v>
      </c>
      <c r="AH11" s="32">
        <f t="shared" si="3"/>
        <v>0</v>
      </c>
      <c r="AI11" s="12">
        <v>0</v>
      </c>
      <c r="AJ11" s="32">
        <f t="shared" si="4"/>
        <v>0</v>
      </c>
    </row>
    <row r="12" spans="1:36" ht="17.850000000000001" customHeight="1" x14ac:dyDescent="0.25">
      <c r="A12" s="35">
        <f t="shared" si="5"/>
        <v>9</v>
      </c>
      <c r="B12" t="s">
        <v>47</v>
      </c>
      <c r="C12" s="35">
        <v>18603</v>
      </c>
      <c r="D12" t="s">
        <v>313</v>
      </c>
      <c r="F12" t="s">
        <v>54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/>
      <c r="N12" s="12">
        <v>0</v>
      </c>
      <c r="O12" s="12">
        <v>0</v>
      </c>
      <c r="P12" s="12">
        <v>0</v>
      </c>
      <c r="Q12" s="12">
        <v>0</v>
      </c>
      <c r="R12" s="32">
        <f t="shared" si="0"/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3">
        <f t="shared" si="1"/>
        <v>0</v>
      </c>
      <c r="AC12" s="14">
        <f t="shared" si="2"/>
        <v>0</v>
      </c>
      <c r="AD12" s="12">
        <v>0</v>
      </c>
      <c r="AE12" s="12">
        <v>0</v>
      </c>
      <c r="AF12" s="12">
        <v>0</v>
      </c>
      <c r="AG12" s="12">
        <v>0</v>
      </c>
      <c r="AH12" s="32">
        <f t="shared" si="3"/>
        <v>0</v>
      </c>
      <c r="AI12" s="12">
        <v>0</v>
      </c>
      <c r="AJ12" s="32">
        <f t="shared" si="4"/>
        <v>0</v>
      </c>
    </row>
    <row r="13" spans="1:36" ht="17.850000000000001" customHeight="1" x14ac:dyDescent="0.25">
      <c r="A13" s="35">
        <f t="shared" si="5"/>
        <v>10</v>
      </c>
      <c r="B13" t="s">
        <v>47</v>
      </c>
      <c r="C13" s="35">
        <v>18082</v>
      </c>
      <c r="D13" t="s">
        <v>314</v>
      </c>
      <c r="F13" t="s">
        <v>54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/>
      <c r="N13" s="12">
        <v>0</v>
      </c>
      <c r="O13" s="12">
        <v>0</v>
      </c>
      <c r="P13" s="12">
        <v>0</v>
      </c>
      <c r="Q13" s="12">
        <v>0</v>
      </c>
      <c r="R13" s="32">
        <f t="shared" si="0"/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3">
        <f t="shared" si="1"/>
        <v>0</v>
      </c>
      <c r="AC13" s="14">
        <f t="shared" si="2"/>
        <v>0</v>
      </c>
      <c r="AD13" s="12">
        <v>0</v>
      </c>
      <c r="AE13" s="12">
        <v>0</v>
      </c>
      <c r="AF13" s="12">
        <v>0</v>
      </c>
      <c r="AG13" s="12">
        <v>0</v>
      </c>
      <c r="AH13" s="32">
        <f t="shared" si="3"/>
        <v>0</v>
      </c>
      <c r="AI13" s="12">
        <v>0</v>
      </c>
      <c r="AJ13" s="32">
        <f t="shared" si="4"/>
        <v>0</v>
      </c>
    </row>
    <row r="14" spans="1:36" ht="17.850000000000001" customHeight="1" x14ac:dyDescent="0.25">
      <c r="A14" s="35">
        <f t="shared" si="5"/>
        <v>11</v>
      </c>
      <c r="B14" t="s">
        <v>47</v>
      </c>
      <c r="C14" s="35">
        <v>9489</v>
      </c>
      <c r="D14" t="s">
        <v>315</v>
      </c>
      <c r="F14" t="s">
        <v>54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/>
      <c r="N14" s="12">
        <v>0</v>
      </c>
      <c r="O14" s="12">
        <v>0</v>
      </c>
      <c r="P14" s="12">
        <v>0</v>
      </c>
      <c r="Q14" s="12">
        <v>0</v>
      </c>
      <c r="R14" s="32">
        <f t="shared" si="0"/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3">
        <f t="shared" si="1"/>
        <v>0</v>
      </c>
      <c r="AC14" s="14">
        <f t="shared" si="2"/>
        <v>0</v>
      </c>
      <c r="AD14" s="12">
        <v>0</v>
      </c>
      <c r="AE14" s="12">
        <v>0</v>
      </c>
      <c r="AF14" s="12">
        <v>0</v>
      </c>
      <c r="AG14" s="12">
        <v>0</v>
      </c>
      <c r="AH14" s="32">
        <f t="shared" si="3"/>
        <v>0</v>
      </c>
      <c r="AI14" s="12">
        <v>0</v>
      </c>
      <c r="AJ14" s="32">
        <f t="shared" si="4"/>
        <v>0</v>
      </c>
    </row>
    <row r="15" spans="1:36" ht="17.850000000000001" customHeight="1" x14ac:dyDescent="0.25">
      <c r="A15" s="35">
        <f t="shared" si="5"/>
        <v>12</v>
      </c>
      <c r="B15" t="s">
        <v>47</v>
      </c>
      <c r="C15" s="35">
        <v>9859</v>
      </c>
      <c r="D15" t="s">
        <v>316</v>
      </c>
      <c r="F15" t="s">
        <v>54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>
        <v>0</v>
      </c>
      <c r="O15" s="12">
        <v>0</v>
      </c>
      <c r="P15" s="12">
        <v>0</v>
      </c>
      <c r="Q15" s="12">
        <v>0</v>
      </c>
      <c r="R15" s="32">
        <f t="shared" si="0"/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3">
        <f t="shared" si="1"/>
        <v>0</v>
      </c>
      <c r="AC15" s="14">
        <f t="shared" si="2"/>
        <v>0</v>
      </c>
      <c r="AD15" s="12">
        <v>0</v>
      </c>
      <c r="AE15" s="12">
        <v>0</v>
      </c>
      <c r="AF15" s="12">
        <v>0</v>
      </c>
      <c r="AG15" s="12">
        <v>0</v>
      </c>
      <c r="AH15" s="32">
        <f t="shared" si="3"/>
        <v>0</v>
      </c>
      <c r="AI15" s="12">
        <v>0</v>
      </c>
      <c r="AJ15" s="32">
        <f t="shared" si="4"/>
        <v>0</v>
      </c>
    </row>
    <row r="16" spans="1:36" ht="17.850000000000001" customHeight="1" x14ac:dyDescent="0.25">
      <c r="A16" s="35">
        <f t="shared" si="5"/>
        <v>13</v>
      </c>
      <c r="B16" t="s">
        <v>47</v>
      </c>
      <c r="C16" s="35">
        <v>9492</v>
      </c>
      <c r="D16" t="s">
        <v>317</v>
      </c>
      <c r="F16" t="s">
        <v>54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/>
      <c r="N16" s="12">
        <v>0</v>
      </c>
      <c r="O16" s="12">
        <v>0</v>
      </c>
      <c r="P16" s="12">
        <v>0</v>
      </c>
      <c r="Q16" s="12">
        <v>0</v>
      </c>
      <c r="R16" s="32">
        <f t="shared" si="0"/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3">
        <f t="shared" si="1"/>
        <v>0</v>
      </c>
      <c r="AC16" s="14">
        <f t="shared" si="2"/>
        <v>0</v>
      </c>
      <c r="AD16" s="12">
        <v>0</v>
      </c>
      <c r="AE16" s="12">
        <v>0</v>
      </c>
      <c r="AF16" s="12">
        <v>0</v>
      </c>
      <c r="AG16" s="12">
        <v>0</v>
      </c>
      <c r="AH16" s="32">
        <f t="shared" si="3"/>
        <v>0</v>
      </c>
      <c r="AI16" s="12">
        <v>0</v>
      </c>
      <c r="AJ16" s="32">
        <f t="shared" si="4"/>
        <v>0</v>
      </c>
    </row>
    <row r="17" spans="1:36" ht="17.850000000000001" customHeight="1" x14ac:dyDescent="0.25">
      <c r="A17" s="35">
        <f t="shared" si="5"/>
        <v>14</v>
      </c>
      <c r="B17" t="s">
        <v>47</v>
      </c>
      <c r="C17" s="35">
        <v>9493</v>
      </c>
      <c r="D17" t="s">
        <v>318</v>
      </c>
      <c r="F17" t="s">
        <v>54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2">
        <v>0</v>
      </c>
      <c r="O17" s="12">
        <v>0</v>
      </c>
      <c r="P17" s="12">
        <v>0</v>
      </c>
      <c r="Q17" s="12">
        <v>0</v>
      </c>
      <c r="R17" s="32">
        <f t="shared" si="0"/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3">
        <f t="shared" si="1"/>
        <v>0</v>
      </c>
      <c r="AC17" s="14">
        <f t="shared" si="2"/>
        <v>0</v>
      </c>
      <c r="AD17" s="12">
        <v>0</v>
      </c>
      <c r="AE17" s="12">
        <v>0</v>
      </c>
      <c r="AF17" s="12">
        <v>0</v>
      </c>
      <c r="AG17" s="12">
        <v>0</v>
      </c>
      <c r="AH17" s="32">
        <f t="shared" si="3"/>
        <v>0</v>
      </c>
      <c r="AI17" s="12">
        <v>0</v>
      </c>
      <c r="AJ17" s="32">
        <f t="shared" si="4"/>
        <v>0</v>
      </c>
    </row>
    <row r="18" spans="1:36" ht="17.850000000000001" customHeight="1" x14ac:dyDescent="0.25">
      <c r="A18" s="35">
        <f t="shared" si="5"/>
        <v>15</v>
      </c>
      <c r="B18" t="s">
        <v>47</v>
      </c>
      <c r="C18" s="35">
        <v>9407</v>
      </c>
      <c r="D18" t="s">
        <v>319</v>
      </c>
      <c r="F18" t="s">
        <v>54</v>
      </c>
      <c r="G18" s="12">
        <v>5187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/>
      <c r="N18" s="12">
        <v>1733</v>
      </c>
      <c r="O18" s="12">
        <v>0</v>
      </c>
      <c r="P18" s="12">
        <v>0</v>
      </c>
      <c r="Q18" s="12">
        <v>0</v>
      </c>
      <c r="R18" s="32">
        <f>SUM(G18:Q18)</f>
        <v>6920</v>
      </c>
      <c r="S18" s="12">
        <v>4326</v>
      </c>
      <c r="T18" s="12">
        <v>0</v>
      </c>
      <c r="U18" s="12">
        <v>0</v>
      </c>
      <c r="V18" s="12">
        <v>0</v>
      </c>
      <c r="W18" s="12">
        <v>4118</v>
      </c>
      <c r="X18" s="12">
        <v>226</v>
      </c>
      <c r="Y18" s="12">
        <v>0</v>
      </c>
      <c r="Z18" s="12">
        <v>0</v>
      </c>
      <c r="AA18" s="12">
        <v>0</v>
      </c>
      <c r="AB18" s="13">
        <f>SUM(S18:AA18)</f>
        <v>8670</v>
      </c>
      <c r="AC18" s="14">
        <f t="shared" si="2"/>
        <v>-1750</v>
      </c>
      <c r="AD18" s="12">
        <v>112000</v>
      </c>
      <c r="AE18" s="12">
        <v>0</v>
      </c>
      <c r="AF18" s="12">
        <v>32864</v>
      </c>
      <c r="AG18" s="12">
        <v>0</v>
      </c>
      <c r="AH18" s="30">
        <f>SUM(AD18:AG18)</f>
        <v>144864</v>
      </c>
      <c r="AI18" s="12">
        <v>0</v>
      </c>
      <c r="AJ18" s="30">
        <f>+AH18-AI18</f>
        <v>144864</v>
      </c>
    </row>
    <row r="19" spans="1:36" s="40" customFormat="1" ht="15.75" x14ac:dyDescent="0.25">
      <c r="A19" s="36"/>
      <c r="B19" s="36"/>
      <c r="C19" s="37"/>
      <c r="D19" s="38" t="s">
        <v>326</v>
      </c>
      <c r="E19" s="38"/>
      <c r="F19" s="36"/>
      <c r="G19" s="39">
        <f>SUBTOTAL(109,G4:G18)</f>
        <v>5187</v>
      </c>
      <c r="H19" s="39">
        <f t="shared" ref="H19:Q19" si="6">SUBTOTAL(109,H4:H18)</f>
        <v>0</v>
      </c>
      <c r="I19" s="39">
        <f t="shared" si="6"/>
        <v>0</v>
      </c>
      <c r="J19" s="39">
        <f t="shared" si="6"/>
        <v>0</v>
      </c>
      <c r="K19" s="39">
        <f t="shared" si="6"/>
        <v>0</v>
      </c>
      <c r="L19" s="39">
        <f t="shared" si="6"/>
        <v>0</v>
      </c>
      <c r="M19" s="39">
        <f t="shared" si="6"/>
        <v>0</v>
      </c>
      <c r="N19" s="39">
        <f t="shared" si="6"/>
        <v>1733</v>
      </c>
      <c r="O19" s="39">
        <f t="shared" si="6"/>
        <v>0</v>
      </c>
      <c r="P19" s="39">
        <f t="shared" si="6"/>
        <v>0</v>
      </c>
      <c r="Q19" s="39">
        <f t="shared" si="6"/>
        <v>0</v>
      </c>
      <c r="R19" s="44">
        <f>SUBTOTAL(109,R4:R18)</f>
        <v>6920</v>
      </c>
      <c r="S19" s="39">
        <f>SUBTOTAL(109,S4:S18)</f>
        <v>4326</v>
      </c>
      <c r="T19" s="39">
        <f t="shared" ref="T19:AA19" si="7">SUBTOTAL(109,T4:T18)</f>
        <v>0</v>
      </c>
      <c r="U19" s="39">
        <f t="shared" si="7"/>
        <v>0</v>
      </c>
      <c r="V19" s="39">
        <f t="shared" si="7"/>
        <v>0</v>
      </c>
      <c r="W19" s="39">
        <f t="shared" si="7"/>
        <v>4118</v>
      </c>
      <c r="X19" s="39">
        <f t="shared" si="7"/>
        <v>226</v>
      </c>
      <c r="Y19" s="39">
        <f t="shared" si="7"/>
        <v>0</v>
      </c>
      <c r="Z19" s="39">
        <f t="shared" si="7"/>
        <v>0</v>
      </c>
      <c r="AA19" s="39">
        <f t="shared" si="7"/>
        <v>0</v>
      </c>
      <c r="AB19" s="50">
        <f>SUBTOTAL(109,AB4:AB18)</f>
        <v>8670</v>
      </c>
      <c r="AC19" s="50">
        <f>SUBTOTAL(109,AC4:AC18)</f>
        <v>-1750</v>
      </c>
      <c r="AD19" s="39">
        <f>SUBTOTAL(109,AD4:AD18)</f>
        <v>112000</v>
      </c>
      <c r="AE19" s="39">
        <f t="shared" ref="AE19:AG19" si="8">SUBTOTAL(109,AE4:AE18)</f>
        <v>0</v>
      </c>
      <c r="AF19" s="39">
        <f t="shared" si="8"/>
        <v>32864</v>
      </c>
      <c r="AG19" s="39">
        <f t="shared" si="8"/>
        <v>0</v>
      </c>
      <c r="AH19" s="44">
        <f>SUBTOTAL(109,AH4:AH18)</f>
        <v>144864</v>
      </c>
      <c r="AI19" s="39">
        <f>SUBTOTAL(109,AI4:AI18)</f>
        <v>0</v>
      </c>
      <c r="AJ19" s="44">
        <f>SUBTOTAL(109,AJ4:AJ18)</f>
        <v>144864</v>
      </c>
    </row>
    <row r="20" spans="1:36" s="40" customFormat="1" ht="15.75" x14ac:dyDescent="0.25">
      <c r="A20" s="41"/>
      <c r="B20" s="41"/>
      <c r="C20" s="42"/>
      <c r="D20" s="38" t="s">
        <v>87</v>
      </c>
      <c r="E20" s="43"/>
      <c r="F20" s="41"/>
      <c r="G20" s="39">
        <v>5187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1733</v>
      </c>
      <c r="O20" s="39">
        <v>0</v>
      </c>
      <c r="P20" s="39">
        <v>0</v>
      </c>
      <c r="Q20" s="39">
        <v>0</v>
      </c>
      <c r="R20" s="44">
        <v>6920</v>
      </c>
      <c r="S20" s="46">
        <v>4326</v>
      </c>
      <c r="T20" s="39">
        <v>0</v>
      </c>
      <c r="U20" s="39">
        <v>0</v>
      </c>
      <c r="V20" s="39">
        <v>0</v>
      </c>
      <c r="W20" s="39">
        <v>4118</v>
      </c>
      <c r="X20" s="39">
        <v>226</v>
      </c>
      <c r="Y20" s="39">
        <v>0</v>
      </c>
      <c r="Z20" s="39">
        <v>0</v>
      </c>
      <c r="AA20" s="39">
        <v>0</v>
      </c>
      <c r="AB20" s="50">
        <v>8670</v>
      </c>
      <c r="AC20" s="52">
        <v>-1750</v>
      </c>
      <c r="AD20" s="39">
        <v>112000</v>
      </c>
      <c r="AE20" s="39">
        <v>0</v>
      </c>
      <c r="AF20" s="39">
        <v>32864</v>
      </c>
      <c r="AG20" s="39">
        <v>0</v>
      </c>
      <c r="AH20" s="44">
        <v>144864</v>
      </c>
      <c r="AI20" s="39">
        <v>0</v>
      </c>
      <c r="AJ20" s="44">
        <v>144864</v>
      </c>
    </row>
    <row r="21" spans="1:36" s="40" customFormat="1" ht="15.75" x14ac:dyDescent="0.25">
      <c r="A21" s="93"/>
      <c r="B21" s="41"/>
      <c r="C21" s="42"/>
      <c r="D21" s="38" t="s">
        <v>324</v>
      </c>
      <c r="E21" s="43"/>
      <c r="F21" s="41"/>
      <c r="G21" s="47">
        <f t="shared" ref="G21:AJ21" si="9">G19/G20</f>
        <v>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9"/>
        <v>1</v>
      </c>
      <c r="O21" s="47">
        <v>0</v>
      </c>
      <c r="P21" s="47">
        <v>0</v>
      </c>
      <c r="Q21" s="47">
        <v>0</v>
      </c>
      <c r="R21" s="48">
        <f t="shared" si="9"/>
        <v>1</v>
      </c>
      <c r="S21" s="47">
        <f t="shared" si="9"/>
        <v>1</v>
      </c>
      <c r="T21" s="47">
        <v>0</v>
      </c>
      <c r="U21" s="47">
        <v>0</v>
      </c>
      <c r="V21" s="47">
        <v>0</v>
      </c>
      <c r="W21" s="47">
        <f t="shared" si="9"/>
        <v>1</v>
      </c>
      <c r="X21" s="47">
        <f t="shared" si="9"/>
        <v>1</v>
      </c>
      <c r="Y21" s="47">
        <v>0</v>
      </c>
      <c r="Z21" s="47">
        <v>0</v>
      </c>
      <c r="AA21" s="47">
        <v>0</v>
      </c>
      <c r="AB21" s="51">
        <f t="shared" si="9"/>
        <v>1</v>
      </c>
      <c r="AC21" s="51">
        <f t="shared" si="9"/>
        <v>1</v>
      </c>
      <c r="AD21" s="47">
        <f t="shared" si="9"/>
        <v>1</v>
      </c>
      <c r="AE21" s="47">
        <v>0</v>
      </c>
      <c r="AF21" s="47">
        <f t="shared" si="9"/>
        <v>1</v>
      </c>
      <c r="AG21" s="47">
        <v>0</v>
      </c>
      <c r="AH21" s="48">
        <f t="shared" si="9"/>
        <v>1</v>
      </c>
      <c r="AI21" s="47">
        <v>0</v>
      </c>
      <c r="AJ21" s="48">
        <f t="shared" si="9"/>
        <v>1</v>
      </c>
    </row>
    <row r="24" spans="1:36" x14ac:dyDescent="0.25">
      <c r="A24" s="21" t="s">
        <v>88</v>
      </c>
      <c r="B24" s="22"/>
      <c r="D24" s="19" t="s">
        <v>320</v>
      </c>
      <c r="E24" s="19"/>
    </row>
    <row r="25" spans="1:36" x14ac:dyDescent="0.25">
      <c r="A25" s="23" t="s">
        <v>89</v>
      </c>
      <c r="B25" s="24">
        <f>COUNT(tblTeAkaPuaho[[#All],[Ref]])</f>
        <v>15</v>
      </c>
    </row>
    <row r="26" spans="1:36" x14ac:dyDescent="0.25">
      <c r="A26" s="25" t="s">
        <v>90</v>
      </c>
      <c r="B26" s="26">
        <f>COUNTIF(tblTeAkaPuaho[[#All],[2023 Statistics Returned (Y/N)]],"Y")</f>
        <v>0</v>
      </c>
    </row>
  </sheetData>
  <mergeCells count="3">
    <mergeCell ref="G1:R1"/>
    <mergeCell ref="S1:AB1"/>
    <mergeCell ref="AD1:AJ1"/>
  </mergeCells>
  <phoneticPr fontId="9" type="noConversion"/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1855d3-fb0a-457d-868e-8fdae8bf6f8c">
      <Terms xmlns="http://schemas.microsoft.com/office/infopath/2007/PartnerControls"/>
    </lcf76f155ced4ddcb4097134ff3c332f>
    <TaxCatchAll xmlns="d3c68722-81ea-4489-b930-3d181f552d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98E98C7BBB6D4B9DA9762E7CB3E732" ma:contentTypeVersion="19" ma:contentTypeDescription="Create a new document." ma:contentTypeScope="" ma:versionID="0677d2e6b913444dd11aeed9d7aeaf52">
  <xsd:schema xmlns:xsd="http://www.w3.org/2001/XMLSchema" xmlns:xs="http://www.w3.org/2001/XMLSchema" xmlns:p="http://schemas.microsoft.com/office/2006/metadata/properties" xmlns:ns2="d3c68722-81ea-4489-b930-3d181f552d7d" xmlns:ns3="7a1855d3-fb0a-457d-868e-8fdae8bf6f8c" targetNamespace="http://schemas.microsoft.com/office/2006/metadata/properties" ma:root="true" ma:fieldsID="9ba55307c86c995f5bd6273c86fa1442" ns2:_="" ns3:_="">
    <xsd:import namespace="d3c68722-81ea-4489-b930-3d181f552d7d"/>
    <xsd:import namespace="7a1855d3-fb0a-457d-868e-8fdae8bf6f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68722-81ea-4489-b930-3d181f552d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dfd7f7-8ace-491a-9e72-ccbae9d8b0d0}" ma:internalName="TaxCatchAll" ma:showField="CatchAllData" ma:web="d3c68722-81ea-4489-b930-3d181f552d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855d3-fb0a-457d-868e-8fdae8bf6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adbc10-c431-4f89-956f-fd5901b74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7F48E3-BBAD-4E7E-908B-D9D9A238F575}">
  <ds:schemaRefs>
    <ds:schemaRef ds:uri="http://schemas.microsoft.com/office/2006/metadata/properties"/>
    <ds:schemaRef ds:uri="http://schemas.microsoft.com/office/infopath/2007/PartnerControls"/>
    <ds:schemaRef ds:uri="7a1855d3-fb0a-457d-868e-8fdae8bf6f8c"/>
    <ds:schemaRef ds:uri="d3c68722-81ea-4489-b930-3d181f552d7d"/>
  </ds:schemaRefs>
</ds:datastoreItem>
</file>

<file path=customXml/itemProps2.xml><?xml version="1.0" encoding="utf-8"?>
<ds:datastoreItem xmlns:ds="http://schemas.openxmlformats.org/officeDocument/2006/customXml" ds:itemID="{8F1B2D3A-E904-447C-A9A6-D7B9E8AB0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68722-81ea-4489-b930-3d181f552d7d"/>
    <ds:schemaRef ds:uri="7a1855d3-fb0a-457d-868e-8fdae8bf6f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DD64C-0218-4ECD-BEA4-EBDC401495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TitlePage</vt:lpstr>
      <vt:lpstr>All Presbyteries</vt:lpstr>
      <vt:lpstr>Alpine</vt:lpstr>
      <vt:lpstr>Central</vt:lpstr>
      <vt:lpstr>Kaimai</vt:lpstr>
      <vt:lpstr>Northern</vt:lpstr>
      <vt:lpstr>Pacific</vt:lpstr>
      <vt:lpstr>Southern</vt:lpstr>
      <vt:lpstr>Te Aka Puaho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Press</dc:creator>
  <cp:keywords/>
  <dc:description/>
  <cp:lastModifiedBy>Katrina Graham</cp:lastModifiedBy>
  <cp:revision/>
  <dcterms:created xsi:type="dcterms:W3CDTF">2022-08-23T23:04:41Z</dcterms:created>
  <dcterms:modified xsi:type="dcterms:W3CDTF">2024-10-06T22:45:07Z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0x0101009198E98C7BBB6D4B9DA9762E7CB3E732</vt:lpwstr>
  </property>
  <property fmtid="{D5CDD505-2E9C-101B-9397-08002B2CF9AE}" pid="3" name="MediaServiceImageTags">
    <vt:lpwstr/>
  </property>
</Properties>
</file>